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hadija.Tadimi\Desktop\PW backup files\"/>
    </mc:Choice>
  </mc:AlternateContent>
  <xr:revisionPtr revIDLastSave="0" documentId="10_ncr:100000_{C3BE2DB9-D316-4E4A-BDED-3C82D5FA73C8}" xr6:coauthVersionLast="31" xr6:coauthVersionMax="31" xr10:uidLastSave="{00000000-0000-0000-0000-000000000000}"/>
  <bookViews>
    <workbookView xWindow="3720" yWindow="0" windowWidth="28800" windowHeight="12795" tabRatio="768" activeTab="1" xr2:uid="{00000000-000D-0000-FFFF-FFFF00000000}"/>
  </bookViews>
  <sheets>
    <sheet name="Target GSI Costs" sheetId="32" r:id="rId1"/>
    <sheet name="Totals" sheetId="1" r:id="rId2"/>
    <sheet name="Trench #1" sheetId="2" r:id="rId3"/>
    <sheet name="Trench #2" sheetId="34" r:id="rId4"/>
    <sheet name="Trench #3" sheetId="35" r:id="rId5"/>
    <sheet name="Trench #4" sheetId="36" r:id="rId6"/>
    <sheet name="Trench #5" sheetId="37" r:id="rId7"/>
    <sheet name="Trench #6" sheetId="38" r:id="rId8"/>
    <sheet name="Trench #7" sheetId="39" r:id="rId9"/>
    <sheet name="Trench #8" sheetId="40" r:id="rId10"/>
    <sheet name="Trench #9" sheetId="41" r:id="rId11"/>
    <sheet name="Trench #10" sheetId="42" r:id="rId12"/>
    <sheet name="Trench #11" sheetId="43" r:id="rId13"/>
    <sheet name="Trench #12" sheetId="44" r:id="rId1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34" l="1"/>
  <c r="C56" i="2" l="1"/>
  <c r="F56" i="2" s="1"/>
  <c r="C55" i="2"/>
  <c r="F55" i="2" s="1"/>
  <c r="C54" i="2"/>
  <c r="F54" i="2" s="1"/>
  <c r="C53" i="2"/>
  <c r="F53" i="2" s="1"/>
  <c r="C52" i="2"/>
  <c r="F52" i="2" s="1"/>
  <c r="C50" i="2"/>
  <c r="F50" i="2" s="1"/>
  <c r="C49" i="2"/>
  <c r="F49" i="2" s="1"/>
  <c r="C47" i="2"/>
  <c r="F47" i="2" s="1"/>
  <c r="C46" i="2"/>
  <c r="F46" i="2" s="1"/>
  <c r="C45" i="2"/>
  <c r="F45" i="2" s="1"/>
  <c r="C44" i="2"/>
  <c r="F44" i="2" s="1"/>
  <c r="C43" i="2"/>
  <c r="F43" i="2" s="1"/>
  <c r="C42" i="2"/>
  <c r="F42" i="2" s="1"/>
  <c r="C41" i="2"/>
  <c r="F41" i="2" s="1"/>
  <c r="C40" i="2"/>
  <c r="F40" i="2" s="1"/>
  <c r="C39" i="2"/>
  <c r="F39" i="2" s="1"/>
  <c r="C37" i="2"/>
  <c r="F37" i="2" s="1"/>
  <c r="C36" i="2"/>
  <c r="F36" i="2" s="1"/>
  <c r="C34" i="2"/>
  <c r="F34" i="2" s="1"/>
  <c r="C33" i="2"/>
  <c r="F33" i="2" s="1"/>
  <c r="C32" i="2"/>
  <c r="F32" i="2" s="1"/>
  <c r="C31" i="2"/>
  <c r="F31" i="2" s="1"/>
  <c r="C30" i="2"/>
  <c r="F30" i="2" s="1"/>
  <c r="C29" i="2"/>
  <c r="F29" i="2" s="1"/>
  <c r="C28" i="2"/>
  <c r="F28" i="2" s="1"/>
  <c r="C27" i="2"/>
  <c r="F27" i="2" s="1"/>
  <c r="C26" i="2"/>
  <c r="F26" i="2" s="1"/>
  <c r="C25" i="2"/>
  <c r="F25" i="2" s="1"/>
  <c r="C24" i="2"/>
  <c r="F24" i="2" s="1"/>
  <c r="C23" i="2"/>
  <c r="F23" i="2" s="1"/>
  <c r="C21" i="2"/>
  <c r="F21" i="2" s="1"/>
  <c r="C20" i="2"/>
  <c r="F20" i="2" s="1"/>
  <c r="D19" i="2"/>
  <c r="C19" i="2"/>
  <c r="F19" i="2" s="1"/>
  <c r="F18" i="2"/>
  <c r="C18" i="2"/>
  <c r="C16" i="2"/>
  <c r="F16" i="2" s="1"/>
  <c r="F15" i="2"/>
  <c r="C15" i="2"/>
  <c r="C14" i="2"/>
  <c r="F14" i="2" s="1"/>
  <c r="F13" i="2"/>
  <c r="C13" i="2"/>
  <c r="C12" i="2"/>
  <c r="F12" i="2" s="1"/>
  <c r="F11" i="2"/>
  <c r="C11" i="2"/>
  <c r="C10" i="2"/>
  <c r="F10" i="2" s="1"/>
  <c r="F8" i="2"/>
  <c r="C8" i="2"/>
  <c r="C7" i="2"/>
  <c r="F7" i="2" s="1"/>
  <c r="C56" i="34"/>
  <c r="F56" i="34" s="1"/>
  <c r="C55" i="34"/>
  <c r="F55" i="34" s="1"/>
  <c r="C54" i="34"/>
  <c r="F54" i="34" s="1"/>
  <c r="C53" i="34"/>
  <c r="F53" i="34" s="1"/>
  <c r="F52" i="34"/>
  <c r="C50" i="34"/>
  <c r="F50" i="34" s="1"/>
  <c r="C49" i="34"/>
  <c r="F49" i="34" s="1"/>
  <c r="C47" i="34"/>
  <c r="F47" i="34" s="1"/>
  <c r="C46" i="34"/>
  <c r="F46" i="34" s="1"/>
  <c r="C45" i="34"/>
  <c r="F45" i="34" s="1"/>
  <c r="C44" i="34"/>
  <c r="F44" i="34" s="1"/>
  <c r="C43" i="34"/>
  <c r="F43" i="34" s="1"/>
  <c r="C42" i="34"/>
  <c r="F42" i="34" s="1"/>
  <c r="C41" i="34"/>
  <c r="F41" i="34" s="1"/>
  <c r="C40" i="34"/>
  <c r="F40" i="34" s="1"/>
  <c r="C39" i="34"/>
  <c r="F39" i="34" s="1"/>
  <c r="C37" i="34"/>
  <c r="F37" i="34" s="1"/>
  <c r="C36" i="34"/>
  <c r="F36" i="34" s="1"/>
  <c r="C34" i="34"/>
  <c r="F34" i="34" s="1"/>
  <c r="C33" i="34"/>
  <c r="F33" i="34" s="1"/>
  <c r="C32" i="34"/>
  <c r="F32" i="34" s="1"/>
  <c r="C31" i="34"/>
  <c r="F31" i="34" s="1"/>
  <c r="C30" i="34"/>
  <c r="F30" i="34" s="1"/>
  <c r="C29" i="34"/>
  <c r="F29" i="34" s="1"/>
  <c r="C28" i="34"/>
  <c r="F28" i="34" s="1"/>
  <c r="C27" i="34"/>
  <c r="F27" i="34" s="1"/>
  <c r="C26" i="34"/>
  <c r="F26" i="34" s="1"/>
  <c r="C25" i="34"/>
  <c r="F25" i="34" s="1"/>
  <c r="C24" i="34"/>
  <c r="F24" i="34" s="1"/>
  <c r="C23" i="34"/>
  <c r="F23" i="34" s="1"/>
  <c r="C21" i="34"/>
  <c r="F21" i="34" s="1"/>
  <c r="C20" i="34"/>
  <c r="F20" i="34" s="1"/>
  <c r="D19" i="34"/>
  <c r="C19" i="34"/>
  <c r="F19" i="34" s="1"/>
  <c r="F18" i="34"/>
  <c r="C18" i="34"/>
  <c r="C16" i="34"/>
  <c r="F16" i="34" s="1"/>
  <c r="F15" i="34"/>
  <c r="C15" i="34"/>
  <c r="C14" i="34"/>
  <c r="F14" i="34" s="1"/>
  <c r="F13" i="34"/>
  <c r="C13" i="34"/>
  <c r="C12" i="34"/>
  <c r="F12" i="34" s="1"/>
  <c r="F11" i="34"/>
  <c r="C11" i="34"/>
  <c r="C10" i="34"/>
  <c r="F10" i="34" s="1"/>
  <c r="F8" i="34"/>
  <c r="C8" i="34"/>
  <c r="C7" i="34"/>
  <c r="F7" i="34" s="1"/>
  <c r="C56" i="35"/>
  <c r="F56" i="35" s="1"/>
  <c r="F55" i="35"/>
  <c r="C55" i="35"/>
  <c r="C54" i="35"/>
  <c r="F54" i="35" s="1"/>
  <c r="C53" i="35"/>
  <c r="F53" i="35" s="1"/>
  <c r="C52" i="35"/>
  <c r="F52" i="35" s="1"/>
  <c r="F50" i="35"/>
  <c r="C50" i="35"/>
  <c r="C49" i="35"/>
  <c r="F49" i="35" s="1"/>
  <c r="C47" i="35"/>
  <c r="F47" i="35" s="1"/>
  <c r="C46" i="35"/>
  <c r="F46" i="35" s="1"/>
  <c r="F45" i="35"/>
  <c r="C45" i="35"/>
  <c r="C44" i="35"/>
  <c r="F44" i="35" s="1"/>
  <c r="C43" i="35"/>
  <c r="F43" i="35" s="1"/>
  <c r="C42" i="35"/>
  <c r="F42" i="35" s="1"/>
  <c r="F41" i="35"/>
  <c r="C41" i="35"/>
  <c r="C40" i="35"/>
  <c r="F40" i="35" s="1"/>
  <c r="C39" i="35"/>
  <c r="F39" i="35" s="1"/>
  <c r="C37" i="35"/>
  <c r="F37" i="35" s="1"/>
  <c r="F36" i="35"/>
  <c r="C36" i="35"/>
  <c r="C34" i="35"/>
  <c r="F34" i="35" s="1"/>
  <c r="C33" i="35"/>
  <c r="F33" i="35" s="1"/>
  <c r="C32" i="35"/>
  <c r="F32" i="35" s="1"/>
  <c r="F31" i="35"/>
  <c r="C31" i="35"/>
  <c r="C30" i="35"/>
  <c r="F30" i="35" s="1"/>
  <c r="C29" i="35"/>
  <c r="F29" i="35" s="1"/>
  <c r="C28" i="35"/>
  <c r="F28" i="35" s="1"/>
  <c r="F27" i="35"/>
  <c r="C27" i="35"/>
  <c r="C26" i="35"/>
  <c r="F26" i="35" s="1"/>
  <c r="C25" i="35"/>
  <c r="F25" i="35" s="1"/>
  <c r="C24" i="35"/>
  <c r="F24" i="35" s="1"/>
  <c r="F23" i="35"/>
  <c r="C23" i="35"/>
  <c r="C21" i="35"/>
  <c r="F21" i="35" s="1"/>
  <c r="C20" i="35"/>
  <c r="F20" i="35" s="1"/>
  <c r="D19" i="35"/>
  <c r="C19" i="35"/>
  <c r="F19" i="35" s="1"/>
  <c r="F18" i="35"/>
  <c r="C18" i="35"/>
  <c r="C16" i="35"/>
  <c r="F16" i="35" s="1"/>
  <c r="C15" i="35"/>
  <c r="F15" i="35" s="1"/>
  <c r="C14" i="35"/>
  <c r="F14" i="35" s="1"/>
  <c r="F13" i="35"/>
  <c r="C13" i="35"/>
  <c r="C12" i="35"/>
  <c r="F12" i="35" s="1"/>
  <c r="C11" i="35"/>
  <c r="F11" i="35" s="1"/>
  <c r="C10" i="35"/>
  <c r="F10" i="35" s="1"/>
  <c r="F8" i="35"/>
  <c r="C8" i="35"/>
  <c r="C7" i="35"/>
  <c r="F7" i="35" s="1"/>
  <c r="C56" i="36"/>
  <c r="F56" i="36" s="1"/>
  <c r="C55" i="36"/>
  <c r="F55" i="36" s="1"/>
  <c r="C54" i="36"/>
  <c r="F54" i="36" s="1"/>
  <c r="C53" i="36"/>
  <c r="F53" i="36" s="1"/>
  <c r="C52" i="36"/>
  <c r="F52" i="36" s="1"/>
  <c r="C50" i="36"/>
  <c r="F50" i="36" s="1"/>
  <c r="C49" i="36"/>
  <c r="F49" i="36" s="1"/>
  <c r="C47" i="36"/>
  <c r="F47" i="36" s="1"/>
  <c r="C46" i="36"/>
  <c r="F46" i="36" s="1"/>
  <c r="C45" i="36"/>
  <c r="F45" i="36" s="1"/>
  <c r="C44" i="36"/>
  <c r="F44" i="36" s="1"/>
  <c r="C43" i="36"/>
  <c r="F43" i="36" s="1"/>
  <c r="C42" i="36"/>
  <c r="F42" i="36" s="1"/>
  <c r="C41" i="36"/>
  <c r="F41" i="36" s="1"/>
  <c r="C40" i="36"/>
  <c r="F40" i="36" s="1"/>
  <c r="C39" i="36"/>
  <c r="F39" i="36" s="1"/>
  <c r="C37" i="36"/>
  <c r="F37" i="36" s="1"/>
  <c r="C36" i="36"/>
  <c r="F36" i="36" s="1"/>
  <c r="C34" i="36"/>
  <c r="F34" i="36" s="1"/>
  <c r="C33" i="36"/>
  <c r="F33" i="36" s="1"/>
  <c r="C32" i="36"/>
  <c r="F32" i="36" s="1"/>
  <c r="C31" i="36"/>
  <c r="F31" i="36" s="1"/>
  <c r="C30" i="36"/>
  <c r="F30" i="36" s="1"/>
  <c r="C29" i="36"/>
  <c r="F29" i="36" s="1"/>
  <c r="C28" i="36"/>
  <c r="F28" i="36" s="1"/>
  <c r="C27" i="36"/>
  <c r="F27" i="36" s="1"/>
  <c r="C26" i="36"/>
  <c r="F26" i="36" s="1"/>
  <c r="C25" i="36"/>
  <c r="F25" i="36" s="1"/>
  <c r="C24" i="36"/>
  <c r="F24" i="36" s="1"/>
  <c r="C23" i="36"/>
  <c r="F23" i="36" s="1"/>
  <c r="C21" i="36"/>
  <c r="F21" i="36" s="1"/>
  <c r="C20" i="36"/>
  <c r="F20" i="36" s="1"/>
  <c r="D19" i="36"/>
  <c r="F19" i="36" s="1"/>
  <c r="C19" i="36"/>
  <c r="C18" i="36"/>
  <c r="F18" i="36" s="1"/>
  <c r="C16" i="36"/>
  <c r="F16" i="36" s="1"/>
  <c r="F15" i="36"/>
  <c r="C15" i="36"/>
  <c r="F14" i="36"/>
  <c r="C14" i="36"/>
  <c r="C13" i="36"/>
  <c r="F13" i="36" s="1"/>
  <c r="C12" i="36"/>
  <c r="F12" i="36" s="1"/>
  <c r="F11" i="36"/>
  <c r="C11" i="36"/>
  <c r="F10" i="36"/>
  <c r="C10" i="36"/>
  <c r="C8" i="36"/>
  <c r="F8" i="36" s="1"/>
  <c r="C7" i="36"/>
  <c r="F7" i="36" s="1"/>
  <c r="C56" i="37"/>
  <c r="F56" i="37" s="1"/>
  <c r="C55" i="37"/>
  <c r="F55" i="37" s="1"/>
  <c r="C54" i="37"/>
  <c r="F54" i="37" s="1"/>
  <c r="C53" i="37"/>
  <c r="F53" i="37" s="1"/>
  <c r="C52" i="37"/>
  <c r="F52" i="37" s="1"/>
  <c r="C50" i="37"/>
  <c r="F50" i="37" s="1"/>
  <c r="C49" i="37"/>
  <c r="F49" i="37" s="1"/>
  <c r="C47" i="37"/>
  <c r="F47" i="37" s="1"/>
  <c r="C46" i="37"/>
  <c r="F46" i="37" s="1"/>
  <c r="C45" i="37"/>
  <c r="F45" i="37" s="1"/>
  <c r="C44" i="37"/>
  <c r="F44" i="37" s="1"/>
  <c r="C43" i="37"/>
  <c r="F43" i="37" s="1"/>
  <c r="C42" i="37"/>
  <c r="F42" i="37" s="1"/>
  <c r="C41" i="37"/>
  <c r="F41" i="37" s="1"/>
  <c r="C40" i="37"/>
  <c r="F40" i="37" s="1"/>
  <c r="C39" i="37"/>
  <c r="F39" i="37" s="1"/>
  <c r="C37" i="37"/>
  <c r="F37" i="37" s="1"/>
  <c r="C36" i="37"/>
  <c r="F36" i="37" s="1"/>
  <c r="C34" i="37"/>
  <c r="F34" i="37" s="1"/>
  <c r="C33" i="37"/>
  <c r="F33" i="37" s="1"/>
  <c r="C32" i="37"/>
  <c r="F32" i="37" s="1"/>
  <c r="C31" i="37"/>
  <c r="F31" i="37" s="1"/>
  <c r="C30" i="37"/>
  <c r="F30" i="37" s="1"/>
  <c r="C29" i="37"/>
  <c r="F29" i="37" s="1"/>
  <c r="C28" i="37"/>
  <c r="F28" i="37" s="1"/>
  <c r="C27" i="37"/>
  <c r="F27" i="37" s="1"/>
  <c r="C26" i="37"/>
  <c r="F26" i="37" s="1"/>
  <c r="C25" i="37"/>
  <c r="F25" i="37" s="1"/>
  <c r="C24" i="37"/>
  <c r="F24" i="37" s="1"/>
  <c r="C23" i="37"/>
  <c r="F23" i="37" s="1"/>
  <c r="C21" i="37"/>
  <c r="F21" i="37" s="1"/>
  <c r="C20" i="37"/>
  <c r="F20" i="37" s="1"/>
  <c r="D19" i="37"/>
  <c r="C19" i="37"/>
  <c r="F19" i="37" s="1"/>
  <c r="F18" i="37"/>
  <c r="C18" i="37"/>
  <c r="C16" i="37"/>
  <c r="F16" i="37" s="1"/>
  <c r="C15" i="37"/>
  <c r="F15" i="37" s="1"/>
  <c r="C14" i="37"/>
  <c r="F14" i="37" s="1"/>
  <c r="F13" i="37"/>
  <c r="C13" i="37"/>
  <c r="C12" i="37"/>
  <c r="F12" i="37" s="1"/>
  <c r="C11" i="37"/>
  <c r="F11" i="37" s="1"/>
  <c r="C10" i="37"/>
  <c r="F10" i="37" s="1"/>
  <c r="F8" i="37"/>
  <c r="C8" i="37"/>
  <c r="C7" i="37"/>
  <c r="F7" i="37" s="1"/>
  <c r="C56" i="38"/>
  <c r="F56" i="38" s="1"/>
  <c r="F55" i="38"/>
  <c r="C55" i="38"/>
  <c r="C54" i="38"/>
  <c r="F54" i="38" s="1"/>
  <c r="C53" i="38"/>
  <c r="F53" i="38" s="1"/>
  <c r="C52" i="38"/>
  <c r="F52" i="38" s="1"/>
  <c r="F50" i="38"/>
  <c r="C50" i="38"/>
  <c r="C49" i="38"/>
  <c r="F49" i="38" s="1"/>
  <c r="C47" i="38"/>
  <c r="F47" i="38" s="1"/>
  <c r="C46" i="38"/>
  <c r="F46" i="38" s="1"/>
  <c r="F45" i="38"/>
  <c r="C45" i="38"/>
  <c r="C44" i="38"/>
  <c r="F44" i="38" s="1"/>
  <c r="C43" i="38"/>
  <c r="F43" i="38" s="1"/>
  <c r="C42" i="38"/>
  <c r="F42" i="38" s="1"/>
  <c r="F41" i="38"/>
  <c r="C41" i="38"/>
  <c r="C40" i="38"/>
  <c r="F40" i="38" s="1"/>
  <c r="C39" i="38"/>
  <c r="F39" i="38" s="1"/>
  <c r="C37" i="38"/>
  <c r="F37" i="38" s="1"/>
  <c r="F36" i="38"/>
  <c r="C36" i="38"/>
  <c r="C34" i="38"/>
  <c r="F34" i="38" s="1"/>
  <c r="C33" i="38"/>
  <c r="F33" i="38" s="1"/>
  <c r="C32" i="38"/>
  <c r="F32" i="38" s="1"/>
  <c r="F31" i="38"/>
  <c r="C31" i="38"/>
  <c r="C30" i="38"/>
  <c r="F30" i="38" s="1"/>
  <c r="C29" i="38"/>
  <c r="F29" i="38" s="1"/>
  <c r="C28" i="38"/>
  <c r="F28" i="38" s="1"/>
  <c r="F27" i="38"/>
  <c r="C27" i="38"/>
  <c r="C26" i="38"/>
  <c r="F26" i="38" s="1"/>
  <c r="C25" i="38"/>
  <c r="F25" i="38" s="1"/>
  <c r="C24" i="38"/>
  <c r="F24" i="38" s="1"/>
  <c r="F23" i="38"/>
  <c r="C23" i="38"/>
  <c r="C21" i="38"/>
  <c r="F21" i="38" s="1"/>
  <c r="C20" i="38"/>
  <c r="F20" i="38" s="1"/>
  <c r="D19" i="38"/>
  <c r="C19" i="38"/>
  <c r="F19" i="38" s="1"/>
  <c r="F18" i="38"/>
  <c r="C18" i="38"/>
  <c r="C16" i="38"/>
  <c r="F16" i="38" s="1"/>
  <c r="F15" i="38"/>
  <c r="C15" i="38"/>
  <c r="C14" i="38"/>
  <c r="F14" i="38" s="1"/>
  <c r="F13" i="38"/>
  <c r="C13" i="38"/>
  <c r="C12" i="38"/>
  <c r="F12" i="38" s="1"/>
  <c r="F11" i="38"/>
  <c r="C11" i="38"/>
  <c r="C10" i="38"/>
  <c r="F10" i="38" s="1"/>
  <c r="F8" i="38"/>
  <c r="C8" i="38"/>
  <c r="C7" i="38"/>
  <c r="F7" i="38" s="1"/>
  <c r="C56" i="39"/>
  <c r="F56" i="39" s="1"/>
  <c r="F55" i="39"/>
  <c r="C55" i="39"/>
  <c r="C54" i="39"/>
  <c r="F54" i="39" s="1"/>
  <c r="C53" i="39"/>
  <c r="F53" i="39" s="1"/>
  <c r="C52" i="39"/>
  <c r="F52" i="39" s="1"/>
  <c r="F50" i="39"/>
  <c r="C50" i="39"/>
  <c r="C49" i="39"/>
  <c r="F49" i="39" s="1"/>
  <c r="C47" i="39"/>
  <c r="F47" i="39" s="1"/>
  <c r="C46" i="39"/>
  <c r="F46" i="39" s="1"/>
  <c r="F45" i="39"/>
  <c r="C45" i="39"/>
  <c r="C44" i="39"/>
  <c r="F44" i="39" s="1"/>
  <c r="C43" i="39"/>
  <c r="F43" i="39" s="1"/>
  <c r="C42" i="39"/>
  <c r="F42" i="39" s="1"/>
  <c r="F41" i="39"/>
  <c r="C41" i="39"/>
  <c r="C40" i="39"/>
  <c r="F40" i="39" s="1"/>
  <c r="C39" i="39"/>
  <c r="F39" i="39" s="1"/>
  <c r="C37" i="39"/>
  <c r="F37" i="39" s="1"/>
  <c r="F36" i="39"/>
  <c r="C36" i="39"/>
  <c r="C34" i="39"/>
  <c r="F34" i="39" s="1"/>
  <c r="C33" i="39"/>
  <c r="F33" i="39" s="1"/>
  <c r="C32" i="39"/>
  <c r="F32" i="39" s="1"/>
  <c r="F31" i="39"/>
  <c r="C31" i="39"/>
  <c r="C30" i="39"/>
  <c r="F30" i="39" s="1"/>
  <c r="C29" i="39"/>
  <c r="F29" i="39" s="1"/>
  <c r="C28" i="39"/>
  <c r="F28" i="39" s="1"/>
  <c r="F27" i="39"/>
  <c r="C27" i="39"/>
  <c r="C26" i="39"/>
  <c r="F26" i="39" s="1"/>
  <c r="C25" i="39"/>
  <c r="F25" i="39" s="1"/>
  <c r="C24" i="39"/>
  <c r="F24" i="39" s="1"/>
  <c r="F23" i="39"/>
  <c r="C23" i="39"/>
  <c r="C21" i="39"/>
  <c r="F21" i="39" s="1"/>
  <c r="C20" i="39"/>
  <c r="F20" i="39" s="1"/>
  <c r="D19" i="39"/>
  <c r="C19" i="39"/>
  <c r="F19" i="39" s="1"/>
  <c r="C18" i="39"/>
  <c r="F18" i="39" s="1"/>
  <c r="C16" i="39"/>
  <c r="F16" i="39" s="1"/>
  <c r="F15" i="39"/>
  <c r="C15" i="39"/>
  <c r="C14" i="39"/>
  <c r="F14" i="39" s="1"/>
  <c r="C13" i="39"/>
  <c r="F13" i="39" s="1"/>
  <c r="C12" i="39"/>
  <c r="F12" i="39" s="1"/>
  <c r="F11" i="39"/>
  <c r="C11" i="39"/>
  <c r="C10" i="39"/>
  <c r="F10" i="39" s="1"/>
  <c r="C8" i="39"/>
  <c r="F8" i="39" s="1"/>
  <c r="C7" i="39"/>
  <c r="F7" i="39" s="1"/>
  <c r="C56" i="40"/>
  <c r="F56" i="40" s="1"/>
  <c r="C55" i="40"/>
  <c r="F55" i="40" s="1"/>
  <c r="C54" i="40"/>
  <c r="F54" i="40" s="1"/>
  <c r="C53" i="40"/>
  <c r="F53" i="40" s="1"/>
  <c r="C52" i="40"/>
  <c r="F52" i="40" s="1"/>
  <c r="C50" i="40"/>
  <c r="F50" i="40" s="1"/>
  <c r="C49" i="40"/>
  <c r="F49" i="40" s="1"/>
  <c r="C47" i="40"/>
  <c r="F47" i="40" s="1"/>
  <c r="C46" i="40"/>
  <c r="F46" i="40" s="1"/>
  <c r="C45" i="40"/>
  <c r="F45" i="40" s="1"/>
  <c r="C44" i="40"/>
  <c r="F44" i="40" s="1"/>
  <c r="C43" i="40"/>
  <c r="F43" i="40" s="1"/>
  <c r="C42" i="40"/>
  <c r="F42" i="40" s="1"/>
  <c r="C41" i="40"/>
  <c r="F41" i="40" s="1"/>
  <c r="C40" i="40"/>
  <c r="F40" i="40" s="1"/>
  <c r="C39" i="40"/>
  <c r="F39" i="40" s="1"/>
  <c r="C37" i="40"/>
  <c r="F37" i="40" s="1"/>
  <c r="C36" i="40"/>
  <c r="F36" i="40" s="1"/>
  <c r="C34" i="40"/>
  <c r="F34" i="40" s="1"/>
  <c r="C33" i="40"/>
  <c r="F33" i="40" s="1"/>
  <c r="C32" i="40"/>
  <c r="F32" i="40" s="1"/>
  <c r="C31" i="40"/>
  <c r="F31" i="40" s="1"/>
  <c r="C30" i="40"/>
  <c r="F30" i="40" s="1"/>
  <c r="C29" i="40"/>
  <c r="F29" i="40" s="1"/>
  <c r="C28" i="40"/>
  <c r="F28" i="40" s="1"/>
  <c r="C27" i="40"/>
  <c r="F27" i="40" s="1"/>
  <c r="C26" i="40"/>
  <c r="F26" i="40" s="1"/>
  <c r="C25" i="40"/>
  <c r="F25" i="40" s="1"/>
  <c r="C24" i="40"/>
  <c r="F24" i="40" s="1"/>
  <c r="C23" i="40"/>
  <c r="F23" i="40" s="1"/>
  <c r="C21" i="40"/>
  <c r="F21" i="40" s="1"/>
  <c r="C20" i="40"/>
  <c r="F20" i="40" s="1"/>
  <c r="D19" i="40"/>
  <c r="C19" i="40"/>
  <c r="F19" i="40" s="1"/>
  <c r="F18" i="40"/>
  <c r="C18" i="40"/>
  <c r="C16" i="40"/>
  <c r="F16" i="40" s="1"/>
  <c r="F15" i="40"/>
  <c r="C15" i="40"/>
  <c r="C14" i="40"/>
  <c r="F14" i="40" s="1"/>
  <c r="F13" i="40"/>
  <c r="C13" i="40"/>
  <c r="C12" i="40"/>
  <c r="F12" i="40" s="1"/>
  <c r="F11" i="40"/>
  <c r="C11" i="40"/>
  <c r="C10" i="40"/>
  <c r="F10" i="40" s="1"/>
  <c r="F8" i="40"/>
  <c r="C8" i="40"/>
  <c r="C7" i="40"/>
  <c r="F7" i="40" s="1"/>
  <c r="F56" i="41"/>
  <c r="C56" i="41"/>
  <c r="C55" i="41"/>
  <c r="F55" i="41" s="1"/>
  <c r="C54" i="41"/>
  <c r="F54" i="41" s="1"/>
  <c r="C53" i="41"/>
  <c r="F53" i="41" s="1"/>
  <c r="F52" i="41"/>
  <c r="C52" i="41"/>
  <c r="C50" i="41"/>
  <c r="F50" i="41" s="1"/>
  <c r="C49" i="41"/>
  <c r="F49" i="41" s="1"/>
  <c r="C47" i="41"/>
  <c r="F47" i="41" s="1"/>
  <c r="F46" i="41"/>
  <c r="C46" i="41"/>
  <c r="C45" i="41"/>
  <c r="F45" i="41" s="1"/>
  <c r="C44" i="41"/>
  <c r="F44" i="41" s="1"/>
  <c r="C43" i="41"/>
  <c r="F43" i="41" s="1"/>
  <c r="F42" i="41"/>
  <c r="C42" i="41"/>
  <c r="C41" i="41"/>
  <c r="F41" i="41" s="1"/>
  <c r="C40" i="41"/>
  <c r="F40" i="41" s="1"/>
  <c r="C39" i="41"/>
  <c r="F39" i="41" s="1"/>
  <c r="F37" i="41"/>
  <c r="C37" i="41"/>
  <c r="C36" i="41"/>
  <c r="F36" i="41" s="1"/>
  <c r="C34" i="41"/>
  <c r="F34" i="41" s="1"/>
  <c r="C33" i="41"/>
  <c r="F33" i="41" s="1"/>
  <c r="F32" i="41"/>
  <c r="C32" i="41"/>
  <c r="C31" i="41"/>
  <c r="F31" i="41" s="1"/>
  <c r="C30" i="41"/>
  <c r="F30" i="41" s="1"/>
  <c r="C29" i="41"/>
  <c r="F29" i="41" s="1"/>
  <c r="F28" i="41"/>
  <c r="C28" i="41"/>
  <c r="C27" i="41"/>
  <c r="F27" i="41" s="1"/>
  <c r="C26" i="41"/>
  <c r="F26" i="41" s="1"/>
  <c r="C25" i="41"/>
  <c r="F25" i="41" s="1"/>
  <c r="F24" i="41"/>
  <c r="C24" i="41"/>
  <c r="C23" i="41"/>
  <c r="F23" i="41" s="1"/>
  <c r="C21" i="41"/>
  <c r="F21" i="41" s="1"/>
  <c r="C20" i="41"/>
  <c r="F20" i="41" s="1"/>
  <c r="D19" i="41"/>
  <c r="C19" i="41"/>
  <c r="F19" i="41" s="1"/>
  <c r="F18" i="41"/>
  <c r="C18" i="41"/>
  <c r="C16" i="41"/>
  <c r="F16" i="41" s="1"/>
  <c r="F15" i="41"/>
  <c r="C15" i="41"/>
  <c r="C14" i="41"/>
  <c r="F14" i="41" s="1"/>
  <c r="F13" i="41"/>
  <c r="C13" i="41"/>
  <c r="C12" i="41"/>
  <c r="F12" i="41" s="1"/>
  <c r="F11" i="41"/>
  <c r="C11" i="41"/>
  <c r="C10" i="41"/>
  <c r="F10" i="41" s="1"/>
  <c r="F8" i="41"/>
  <c r="C8" i="41"/>
  <c r="C7" i="41"/>
  <c r="F7" i="41" s="1"/>
  <c r="C56" i="42"/>
  <c r="F56" i="42" s="1"/>
  <c r="C55" i="42"/>
  <c r="F55" i="42" s="1"/>
  <c r="C54" i="42"/>
  <c r="F54" i="42" s="1"/>
  <c r="C53" i="42"/>
  <c r="F53" i="42" s="1"/>
  <c r="C52" i="42"/>
  <c r="F52" i="42" s="1"/>
  <c r="C50" i="42"/>
  <c r="F50" i="42" s="1"/>
  <c r="C49" i="42"/>
  <c r="F49" i="42" s="1"/>
  <c r="C47" i="42"/>
  <c r="F47" i="42" s="1"/>
  <c r="C46" i="42"/>
  <c r="F46" i="42" s="1"/>
  <c r="C45" i="42"/>
  <c r="F45" i="42" s="1"/>
  <c r="C44" i="42"/>
  <c r="F44" i="42" s="1"/>
  <c r="C43" i="42"/>
  <c r="F43" i="42" s="1"/>
  <c r="C42" i="42"/>
  <c r="F42" i="42" s="1"/>
  <c r="C41" i="42"/>
  <c r="F41" i="42" s="1"/>
  <c r="C40" i="42"/>
  <c r="F40" i="42" s="1"/>
  <c r="C39" i="42"/>
  <c r="F39" i="42" s="1"/>
  <c r="C37" i="42"/>
  <c r="F37" i="42" s="1"/>
  <c r="C36" i="42"/>
  <c r="F36" i="42" s="1"/>
  <c r="C34" i="42"/>
  <c r="F34" i="42" s="1"/>
  <c r="C33" i="42"/>
  <c r="F33" i="42" s="1"/>
  <c r="C32" i="42"/>
  <c r="F32" i="42" s="1"/>
  <c r="C31" i="42"/>
  <c r="F31" i="42" s="1"/>
  <c r="C30" i="42"/>
  <c r="F30" i="42" s="1"/>
  <c r="C29" i="42"/>
  <c r="F29" i="42" s="1"/>
  <c r="C28" i="42"/>
  <c r="F28" i="42" s="1"/>
  <c r="C27" i="42"/>
  <c r="F27" i="42" s="1"/>
  <c r="C26" i="42"/>
  <c r="F26" i="42" s="1"/>
  <c r="C25" i="42"/>
  <c r="F25" i="42" s="1"/>
  <c r="C24" i="42"/>
  <c r="F24" i="42" s="1"/>
  <c r="C23" i="42"/>
  <c r="F23" i="42" s="1"/>
  <c r="C21" i="42"/>
  <c r="F21" i="42" s="1"/>
  <c r="C20" i="42"/>
  <c r="F20" i="42" s="1"/>
  <c r="D19" i="42"/>
  <c r="C19" i="42"/>
  <c r="F19" i="42" s="1"/>
  <c r="F18" i="42"/>
  <c r="C18" i="42"/>
  <c r="C16" i="42"/>
  <c r="F16" i="42" s="1"/>
  <c r="F15" i="42"/>
  <c r="C15" i="42"/>
  <c r="C14" i="42"/>
  <c r="F14" i="42" s="1"/>
  <c r="F13" i="42"/>
  <c r="C13" i="42"/>
  <c r="C12" i="42"/>
  <c r="F12" i="42" s="1"/>
  <c r="F11" i="42"/>
  <c r="C11" i="42"/>
  <c r="C10" i="42"/>
  <c r="F10" i="42" s="1"/>
  <c r="F8" i="42"/>
  <c r="C8" i="42"/>
  <c r="C7" i="42"/>
  <c r="F7" i="42" s="1"/>
  <c r="C56" i="43"/>
  <c r="F56" i="43" s="1"/>
  <c r="C55" i="43"/>
  <c r="F55" i="43" s="1"/>
  <c r="C54" i="43"/>
  <c r="F54" i="43" s="1"/>
  <c r="C53" i="43"/>
  <c r="F53" i="43" s="1"/>
  <c r="C52" i="43"/>
  <c r="F52" i="43" s="1"/>
  <c r="C50" i="43"/>
  <c r="F50" i="43" s="1"/>
  <c r="C49" i="43"/>
  <c r="F49" i="43" s="1"/>
  <c r="C47" i="43"/>
  <c r="F47" i="43" s="1"/>
  <c r="C46" i="43"/>
  <c r="F46" i="43" s="1"/>
  <c r="C45" i="43"/>
  <c r="F45" i="43" s="1"/>
  <c r="C44" i="43"/>
  <c r="F44" i="43" s="1"/>
  <c r="C43" i="43"/>
  <c r="F43" i="43" s="1"/>
  <c r="C42" i="43"/>
  <c r="F42" i="43" s="1"/>
  <c r="C41" i="43"/>
  <c r="F41" i="43" s="1"/>
  <c r="C40" i="43"/>
  <c r="F40" i="43" s="1"/>
  <c r="C39" i="43"/>
  <c r="F39" i="43" s="1"/>
  <c r="C37" i="43"/>
  <c r="F37" i="43" s="1"/>
  <c r="C36" i="43"/>
  <c r="F36" i="43" s="1"/>
  <c r="C34" i="43"/>
  <c r="F34" i="43" s="1"/>
  <c r="C33" i="43"/>
  <c r="F33" i="43" s="1"/>
  <c r="C32" i="43"/>
  <c r="F32" i="43" s="1"/>
  <c r="C31" i="43"/>
  <c r="F31" i="43" s="1"/>
  <c r="C30" i="43"/>
  <c r="F30" i="43" s="1"/>
  <c r="C29" i="43"/>
  <c r="F29" i="43" s="1"/>
  <c r="C28" i="43"/>
  <c r="F28" i="43" s="1"/>
  <c r="C27" i="43"/>
  <c r="F27" i="43" s="1"/>
  <c r="C26" i="43"/>
  <c r="F26" i="43" s="1"/>
  <c r="C25" i="43"/>
  <c r="F25" i="43" s="1"/>
  <c r="C24" i="43"/>
  <c r="F24" i="43" s="1"/>
  <c r="C23" i="43"/>
  <c r="F23" i="43" s="1"/>
  <c r="C21" i="43"/>
  <c r="F21" i="43" s="1"/>
  <c r="C20" i="43"/>
  <c r="F20" i="43" s="1"/>
  <c r="D19" i="43"/>
  <c r="F19" i="43" s="1"/>
  <c r="C19" i="43"/>
  <c r="C18" i="43"/>
  <c r="F18" i="43" s="1"/>
  <c r="C16" i="43"/>
  <c r="F16" i="43" s="1"/>
  <c r="F15" i="43"/>
  <c r="C15" i="43"/>
  <c r="F14" i="43"/>
  <c r="C14" i="43"/>
  <c r="C13" i="43"/>
  <c r="F13" i="43" s="1"/>
  <c r="C12" i="43"/>
  <c r="F12" i="43" s="1"/>
  <c r="F11" i="43"/>
  <c r="C11" i="43"/>
  <c r="F10" i="43"/>
  <c r="C10" i="43"/>
  <c r="C8" i="43"/>
  <c r="F8" i="43" s="1"/>
  <c r="C7" i="43"/>
  <c r="F7" i="43" s="1"/>
  <c r="D19" i="44"/>
  <c r="F57" i="43" l="1"/>
  <c r="K23" i="2"/>
  <c r="K23" i="34"/>
  <c r="K23" i="35"/>
  <c r="K23" i="36"/>
  <c r="K23" i="37"/>
  <c r="K23" i="38"/>
  <c r="K23" i="39"/>
  <c r="K23" i="40"/>
  <c r="K23" i="41"/>
  <c r="K23" i="42"/>
  <c r="K23" i="43"/>
  <c r="K23" i="44"/>
  <c r="C19" i="44" s="1"/>
  <c r="F19" i="44" s="1"/>
  <c r="J18" i="44"/>
  <c r="C11" i="44" s="1"/>
  <c r="F11" i="44" s="1"/>
  <c r="J18" i="43"/>
  <c r="J18" i="42"/>
  <c r="J18" i="41"/>
  <c r="J18" i="40"/>
  <c r="J18" i="39"/>
  <c r="J18" i="38"/>
  <c r="J18" i="37"/>
  <c r="J18" i="36"/>
  <c r="J18" i="35"/>
  <c r="J18" i="34"/>
  <c r="J18" i="2"/>
  <c r="K36" i="1" l="1"/>
  <c r="B14" i="1" l="1"/>
  <c r="B15" i="1" s="1"/>
  <c r="K37" i="1"/>
  <c r="K33" i="1"/>
  <c r="H36" i="1"/>
  <c r="H37" i="1" s="1"/>
  <c r="H33" i="1"/>
  <c r="E36" i="1"/>
  <c r="E37" i="1" s="1"/>
  <c r="E33" i="1"/>
  <c r="B36" i="1"/>
  <c r="B37" i="1" s="1"/>
  <c r="B33" i="1"/>
  <c r="L58" i="44"/>
  <c r="L59" i="44" s="1"/>
  <c r="C46" i="44" s="1"/>
  <c r="F46" i="44" s="1"/>
  <c r="C55" i="44"/>
  <c r="F55" i="44" s="1"/>
  <c r="Q52" i="44"/>
  <c r="N52" i="44"/>
  <c r="K52" i="44"/>
  <c r="C54" i="44"/>
  <c r="F54" i="44" s="1"/>
  <c r="Q51" i="44"/>
  <c r="N51" i="44"/>
  <c r="K51" i="44"/>
  <c r="C53" i="44"/>
  <c r="F53" i="44" s="1"/>
  <c r="Q50" i="44"/>
  <c r="N50" i="44"/>
  <c r="K50" i="44"/>
  <c r="Q49" i="44"/>
  <c r="N49" i="44"/>
  <c r="K49" i="44"/>
  <c r="Q48" i="44"/>
  <c r="N48" i="44"/>
  <c r="K48" i="44"/>
  <c r="C50" i="44"/>
  <c r="F50" i="44" s="1"/>
  <c r="C49" i="44"/>
  <c r="F49" i="44" s="1"/>
  <c r="Q43" i="44"/>
  <c r="C47" i="44" s="1"/>
  <c r="F47" i="44" s="1"/>
  <c r="P43" i="44"/>
  <c r="J43" i="44"/>
  <c r="C40" i="44" s="1"/>
  <c r="F40" i="44" s="1"/>
  <c r="I43" i="44"/>
  <c r="C39" i="44" s="1"/>
  <c r="F39" i="44" s="1"/>
  <c r="P42" i="44"/>
  <c r="M42" i="44"/>
  <c r="M43" i="44" s="1"/>
  <c r="C41" i="44" s="1"/>
  <c r="F41" i="44" s="1"/>
  <c r="C37" i="44"/>
  <c r="F37" i="44" s="1"/>
  <c r="C36" i="44"/>
  <c r="F36" i="44" s="1"/>
  <c r="C34" i="44"/>
  <c r="F34" i="44" s="1"/>
  <c r="C33" i="44"/>
  <c r="F33" i="44" s="1"/>
  <c r="C32" i="44"/>
  <c r="F32" i="44" s="1"/>
  <c r="C31" i="44"/>
  <c r="F31" i="44" s="1"/>
  <c r="Q28" i="44"/>
  <c r="Q29" i="44" s="1"/>
  <c r="C52" i="44" s="1"/>
  <c r="F52" i="44" s="1"/>
  <c r="C30" i="44"/>
  <c r="F30" i="44" s="1"/>
  <c r="C29" i="44"/>
  <c r="F29" i="44" s="1"/>
  <c r="C28" i="44"/>
  <c r="F28" i="44" s="1"/>
  <c r="C27" i="44"/>
  <c r="F27" i="44" s="1"/>
  <c r="C26" i="44"/>
  <c r="F26" i="44" s="1"/>
  <c r="C25" i="44"/>
  <c r="F25" i="44" s="1"/>
  <c r="N22" i="44"/>
  <c r="O22" i="44" s="1"/>
  <c r="O23" i="44" s="1"/>
  <c r="C56" i="44" s="1"/>
  <c r="F56" i="44" s="1"/>
  <c r="M22" i="44"/>
  <c r="M23" i="44" s="1"/>
  <c r="C20" i="44" s="1"/>
  <c r="F20" i="44" s="1"/>
  <c r="J22" i="44"/>
  <c r="J24" i="44" s="1"/>
  <c r="C18" i="44" s="1"/>
  <c r="F18" i="44" s="1"/>
  <c r="C24" i="44"/>
  <c r="F24" i="44" s="1"/>
  <c r="C23" i="44"/>
  <c r="F23" i="44" s="1"/>
  <c r="C21" i="44"/>
  <c r="F21" i="44" s="1"/>
  <c r="O18" i="44"/>
  <c r="C16" i="44" s="1"/>
  <c r="F16" i="44" s="1"/>
  <c r="N18" i="44"/>
  <c r="C15" i="44" s="1"/>
  <c r="F15" i="44" s="1"/>
  <c r="M18" i="44"/>
  <c r="C14" i="44" s="1"/>
  <c r="F14" i="44" s="1"/>
  <c r="L18" i="44"/>
  <c r="K18" i="44"/>
  <c r="C12" i="44" s="1"/>
  <c r="F12" i="44" s="1"/>
  <c r="I18" i="44"/>
  <c r="C10" i="44" s="1"/>
  <c r="F10" i="44" s="1"/>
  <c r="O12" i="44"/>
  <c r="C13" i="44"/>
  <c r="F13" i="44" s="1"/>
  <c r="O11" i="44"/>
  <c r="O10" i="44"/>
  <c r="O9" i="44"/>
  <c r="O8" i="44"/>
  <c r="J8" i="44"/>
  <c r="J9" i="44" s="1"/>
  <c r="C8" i="44"/>
  <c r="F8" i="44" s="1"/>
  <c r="M1" i="44"/>
  <c r="O1" i="44" s="1"/>
  <c r="K39" i="1" s="1"/>
  <c r="L58" i="43"/>
  <c r="L59" i="43" s="1"/>
  <c r="Q52" i="43"/>
  <c r="N52" i="43"/>
  <c r="K52" i="43"/>
  <c r="Q51" i="43"/>
  <c r="N51" i="43"/>
  <c r="K51" i="43"/>
  <c r="Q50" i="43"/>
  <c r="N50" i="43"/>
  <c r="K50" i="43"/>
  <c r="Q49" i="43"/>
  <c r="N49" i="43"/>
  <c r="K49" i="43"/>
  <c r="Q48" i="43"/>
  <c r="N48" i="43"/>
  <c r="K48" i="43"/>
  <c r="Q43" i="43"/>
  <c r="P43" i="43"/>
  <c r="J43" i="43"/>
  <c r="I43" i="43"/>
  <c r="P42" i="43"/>
  <c r="P44" i="43" s="1"/>
  <c r="M42" i="43"/>
  <c r="M43" i="43" s="1"/>
  <c r="Q28" i="43"/>
  <c r="Q29" i="43" s="1"/>
  <c r="N22" i="43"/>
  <c r="O22" i="43" s="1"/>
  <c r="O23" i="43" s="1"/>
  <c r="M22" i="43"/>
  <c r="M23" i="43" s="1"/>
  <c r="J22" i="43"/>
  <c r="J24" i="43" s="1"/>
  <c r="O18" i="43"/>
  <c r="N18" i="43"/>
  <c r="M18" i="43"/>
  <c r="L18" i="43"/>
  <c r="K18" i="43"/>
  <c r="I18" i="43"/>
  <c r="O12" i="43"/>
  <c r="O11" i="43"/>
  <c r="O10" i="43"/>
  <c r="O9" i="43"/>
  <c r="O8" i="43"/>
  <c r="J8" i="43"/>
  <c r="J9" i="43" s="1"/>
  <c r="M1" i="43"/>
  <c r="O1" i="43" s="1"/>
  <c r="H39" i="1" s="1"/>
  <c r="L58" i="42"/>
  <c r="L59" i="42" s="1"/>
  <c r="Q52" i="42"/>
  <c r="N52" i="42"/>
  <c r="K52" i="42"/>
  <c r="Q51" i="42"/>
  <c r="N51" i="42"/>
  <c r="K51" i="42"/>
  <c r="Q50" i="42"/>
  <c r="N50" i="42"/>
  <c r="K50" i="42"/>
  <c r="Q49" i="42"/>
  <c r="N49" i="42"/>
  <c r="K49" i="42"/>
  <c r="Q48" i="42"/>
  <c r="N48" i="42"/>
  <c r="K48" i="42"/>
  <c r="Q43" i="42"/>
  <c r="P43" i="42"/>
  <c r="J43" i="42"/>
  <c r="I43" i="42"/>
  <c r="P42" i="42"/>
  <c r="M42" i="42"/>
  <c r="M43" i="42" s="1"/>
  <c r="Q28" i="42"/>
  <c r="Q29" i="42" s="1"/>
  <c r="N22" i="42"/>
  <c r="O22" i="42" s="1"/>
  <c r="O23" i="42" s="1"/>
  <c r="M22" i="42"/>
  <c r="M23" i="42" s="1"/>
  <c r="J22" i="42"/>
  <c r="J24" i="42" s="1"/>
  <c r="O18" i="42"/>
  <c r="N18" i="42"/>
  <c r="M18" i="42"/>
  <c r="L18" i="42"/>
  <c r="K18" i="42"/>
  <c r="I18" i="42"/>
  <c r="O12" i="42"/>
  <c r="O11" i="42"/>
  <c r="O10" i="42"/>
  <c r="O9" i="42"/>
  <c r="O8" i="42"/>
  <c r="J8" i="42"/>
  <c r="J9" i="42" s="1"/>
  <c r="M1" i="42"/>
  <c r="O1" i="42" s="1"/>
  <c r="E39" i="1" s="1"/>
  <c r="L58" i="41"/>
  <c r="L59" i="41" s="1"/>
  <c r="Q52" i="41"/>
  <c r="N52" i="41"/>
  <c r="K52" i="41"/>
  <c r="Q51" i="41"/>
  <c r="N51" i="41"/>
  <c r="K51" i="41"/>
  <c r="Q50" i="41"/>
  <c r="N50" i="41"/>
  <c r="K50" i="41"/>
  <c r="Q49" i="41"/>
  <c r="N49" i="41"/>
  <c r="K49" i="41"/>
  <c r="Q48" i="41"/>
  <c r="N48" i="41"/>
  <c r="K48" i="41"/>
  <c r="Q43" i="41"/>
  <c r="P43" i="41"/>
  <c r="J43" i="41"/>
  <c r="I43" i="41"/>
  <c r="P42" i="41"/>
  <c r="M42" i="41"/>
  <c r="M43" i="41" s="1"/>
  <c r="Q28" i="41"/>
  <c r="Q29" i="41" s="1"/>
  <c r="N22" i="41"/>
  <c r="O22" i="41" s="1"/>
  <c r="O23" i="41" s="1"/>
  <c r="M22" i="41"/>
  <c r="M23" i="41" s="1"/>
  <c r="J22" i="41"/>
  <c r="J24" i="41" s="1"/>
  <c r="O18" i="41"/>
  <c r="N18" i="41"/>
  <c r="M18" i="41"/>
  <c r="L18" i="41"/>
  <c r="K18" i="41"/>
  <c r="I18" i="41"/>
  <c r="O12" i="41"/>
  <c r="O11" i="41"/>
  <c r="O10" i="41"/>
  <c r="O9" i="41"/>
  <c r="O8" i="41"/>
  <c r="J8" i="41"/>
  <c r="J9" i="41" s="1"/>
  <c r="M1" i="41"/>
  <c r="O1" i="41" s="1"/>
  <c r="B39" i="1" s="1"/>
  <c r="K25" i="1"/>
  <c r="K26" i="1" s="1"/>
  <c r="K22" i="1"/>
  <c r="H25" i="1"/>
  <c r="H26" i="1" s="1"/>
  <c r="H22" i="1"/>
  <c r="E25" i="1"/>
  <c r="E26" i="1" s="1"/>
  <c r="E22" i="1"/>
  <c r="L58" i="40"/>
  <c r="L59" i="40" s="1"/>
  <c r="Q52" i="40"/>
  <c r="N52" i="40"/>
  <c r="K52" i="40"/>
  <c r="Q51" i="40"/>
  <c r="N51" i="40"/>
  <c r="K51" i="40"/>
  <c r="Q50" i="40"/>
  <c r="N50" i="40"/>
  <c r="K50" i="40"/>
  <c r="Q49" i="40"/>
  <c r="N49" i="40"/>
  <c r="K49" i="40"/>
  <c r="Q48" i="40"/>
  <c r="N48" i="40"/>
  <c r="K48" i="40"/>
  <c r="Q43" i="40"/>
  <c r="P43" i="40"/>
  <c r="M43" i="40"/>
  <c r="J43" i="40"/>
  <c r="I43" i="40"/>
  <c r="P42" i="40"/>
  <c r="M42" i="40"/>
  <c r="Q28" i="40"/>
  <c r="Q29" i="40" s="1"/>
  <c r="N22" i="40"/>
  <c r="O22" i="40" s="1"/>
  <c r="O23" i="40" s="1"/>
  <c r="M22" i="40"/>
  <c r="M23" i="40" s="1"/>
  <c r="J22" i="40"/>
  <c r="J24" i="40" s="1"/>
  <c r="O18" i="40"/>
  <c r="N18" i="40"/>
  <c r="M18" i="40"/>
  <c r="L18" i="40"/>
  <c r="K18" i="40"/>
  <c r="I18" i="40"/>
  <c r="O12" i="40"/>
  <c r="O11" i="40"/>
  <c r="O10" i="40"/>
  <c r="O9" i="40"/>
  <c r="O8" i="40"/>
  <c r="J8" i="40"/>
  <c r="J9" i="40" s="1"/>
  <c r="M1" i="40"/>
  <c r="O1" i="40" s="1"/>
  <c r="K28" i="1" s="1"/>
  <c r="L58" i="39"/>
  <c r="L59" i="39" s="1"/>
  <c r="Q52" i="39"/>
  <c r="N52" i="39"/>
  <c r="K52" i="39"/>
  <c r="Q51" i="39"/>
  <c r="N51" i="39"/>
  <c r="K51" i="39"/>
  <c r="Q50" i="39"/>
  <c r="N50" i="39"/>
  <c r="K50" i="39"/>
  <c r="Q49" i="39"/>
  <c r="N49" i="39"/>
  <c r="K49" i="39"/>
  <c r="Q48" i="39"/>
  <c r="N48" i="39"/>
  <c r="K48" i="39"/>
  <c r="Q43" i="39"/>
  <c r="P43" i="39"/>
  <c r="J43" i="39"/>
  <c r="I43" i="39"/>
  <c r="P42" i="39"/>
  <c r="M42" i="39"/>
  <c r="M43" i="39" s="1"/>
  <c r="Q28" i="39"/>
  <c r="Q29" i="39" s="1"/>
  <c r="N22" i="39"/>
  <c r="O22" i="39" s="1"/>
  <c r="O23" i="39" s="1"/>
  <c r="M22" i="39"/>
  <c r="M23" i="39" s="1"/>
  <c r="J22" i="39"/>
  <c r="J24" i="39" s="1"/>
  <c r="O18" i="39"/>
  <c r="N18" i="39"/>
  <c r="M18" i="39"/>
  <c r="L18" i="39"/>
  <c r="K18" i="39"/>
  <c r="I18" i="39"/>
  <c r="O12" i="39"/>
  <c r="O11" i="39"/>
  <c r="O10" i="39"/>
  <c r="O9" i="39"/>
  <c r="O8" i="39"/>
  <c r="J8" i="39"/>
  <c r="J9" i="39" s="1"/>
  <c r="M1" i="39"/>
  <c r="O1" i="39" s="1"/>
  <c r="H28" i="1" s="1"/>
  <c r="L58" i="38"/>
  <c r="L59" i="38" s="1"/>
  <c r="Q52" i="38"/>
  <c r="N52" i="38"/>
  <c r="K52" i="38"/>
  <c r="Q51" i="38"/>
  <c r="N51" i="38"/>
  <c r="K51" i="38"/>
  <c r="Q50" i="38"/>
  <c r="N50" i="38"/>
  <c r="K50" i="38"/>
  <c r="Q49" i="38"/>
  <c r="N49" i="38"/>
  <c r="K49" i="38"/>
  <c r="Q48" i="38"/>
  <c r="N48" i="38"/>
  <c r="K48" i="38"/>
  <c r="Q43" i="38"/>
  <c r="P43" i="38"/>
  <c r="J43" i="38"/>
  <c r="I43" i="38"/>
  <c r="P42" i="38"/>
  <c r="M42" i="38"/>
  <c r="M43" i="38" s="1"/>
  <c r="Q28" i="38"/>
  <c r="Q29" i="38" s="1"/>
  <c r="N22" i="38"/>
  <c r="O22" i="38" s="1"/>
  <c r="O23" i="38" s="1"/>
  <c r="M22" i="38"/>
  <c r="M23" i="38" s="1"/>
  <c r="J22" i="38"/>
  <c r="J24" i="38" s="1"/>
  <c r="O18" i="38"/>
  <c r="N18" i="38"/>
  <c r="M18" i="38"/>
  <c r="L18" i="38"/>
  <c r="K18" i="38"/>
  <c r="I18" i="38"/>
  <c r="O12" i="38"/>
  <c r="O11" i="38"/>
  <c r="O10" i="38"/>
  <c r="O9" i="38"/>
  <c r="O8" i="38"/>
  <c r="J8" i="38"/>
  <c r="J9" i="38" s="1"/>
  <c r="M1" i="38"/>
  <c r="O1" i="38" s="1"/>
  <c r="E28" i="1" s="1"/>
  <c r="B25" i="1"/>
  <c r="B26" i="1" s="1"/>
  <c r="B22" i="1"/>
  <c r="K14" i="1"/>
  <c r="K15" i="1" s="1"/>
  <c r="K11" i="1"/>
  <c r="L58" i="37"/>
  <c r="L59" i="37" s="1"/>
  <c r="Q52" i="37"/>
  <c r="N52" i="37"/>
  <c r="K52" i="37"/>
  <c r="Q51" i="37"/>
  <c r="N51" i="37"/>
  <c r="K51" i="37"/>
  <c r="Q50" i="37"/>
  <c r="N50" i="37"/>
  <c r="K50" i="37"/>
  <c r="Q49" i="37"/>
  <c r="N49" i="37"/>
  <c r="K49" i="37"/>
  <c r="Q48" i="37"/>
  <c r="N48" i="37"/>
  <c r="K48" i="37"/>
  <c r="Q43" i="37"/>
  <c r="P43" i="37"/>
  <c r="J43" i="37"/>
  <c r="I43" i="37"/>
  <c r="P42" i="37"/>
  <c r="M42" i="37"/>
  <c r="M43" i="37" s="1"/>
  <c r="Q28" i="37"/>
  <c r="Q29" i="37" s="1"/>
  <c r="N22" i="37"/>
  <c r="O22" i="37" s="1"/>
  <c r="O23" i="37" s="1"/>
  <c r="M22" i="37"/>
  <c r="M23" i="37" s="1"/>
  <c r="J22" i="37"/>
  <c r="J24" i="37" s="1"/>
  <c r="O18" i="37"/>
  <c r="N18" i="37"/>
  <c r="M18" i="37"/>
  <c r="L18" i="37"/>
  <c r="K18" i="37"/>
  <c r="I18" i="37"/>
  <c r="O12" i="37"/>
  <c r="O11" i="37"/>
  <c r="O10" i="37"/>
  <c r="O9" i="37"/>
  <c r="O8" i="37"/>
  <c r="J8" i="37"/>
  <c r="J9" i="37" s="1"/>
  <c r="M1" i="37"/>
  <c r="O1" i="37" s="1"/>
  <c r="B28" i="1" s="1"/>
  <c r="L58" i="36"/>
  <c r="L59" i="36" s="1"/>
  <c r="Q52" i="36"/>
  <c r="N52" i="36"/>
  <c r="K52" i="36"/>
  <c r="Q51" i="36"/>
  <c r="N51" i="36"/>
  <c r="K51" i="36"/>
  <c r="Q50" i="36"/>
  <c r="N50" i="36"/>
  <c r="K50" i="36"/>
  <c r="Q49" i="36"/>
  <c r="N49" i="36"/>
  <c r="K49" i="36"/>
  <c r="Q48" i="36"/>
  <c r="N48" i="36"/>
  <c r="K48" i="36"/>
  <c r="Q43" i="36"/>
  <c r="P43" i="36"/>
  <c r="J43" i="36"/>
  <c r="I43" i="36"/>
  <c r="P42" i="36"/>
  <c r="M42" i="36"/>
  <c r="M43" i="36" s="1"/>
  <c r="Q28" i="36"/>
  <c r="Q29" i="36" s="1"/>
  <c r="N22" i="36"/>
  <c r="O22" i="36" s="1"/>
  <c r="O23" i="36" s="1"/>
  <c r="M22" i="36"/>
  <c r="M23" i="36" s="1"/>
  <c r="J22" i="36"/>
  <c r="J24" i="36" s="1"/>
  <c r="O18" i="36"/>
  <c r="N18" i="36"/>
  <c r="M18" i="36"/>
  <c r="L18" i="36"/>
  <c r="K18" i="36"/>
  <c r="I18" i="36"/>
  <c r="O12" i="36"/>
  <c r="O11" i="36"/>
  <c r="O10" i="36"/>
  <c r="O9" i="36"/>
  <c r="O8" i="36"/>
  <c r="J8" i="36"/>
  <c r="J9" i="36" s="1"/>
  <c r="M1" i="36"/>
  <c r="O1" i="36" s="1"/>
  <c r="K17" i="1" s="1"/>
  <c r="H14" i="1"/>
  <c r="H15" i="1" s="1"/>
  <c r="H11" i="1"/>
  <c r="L58" i="35"/>
  <c r="L59" i="35" s="1"/>
  <c r="Q52" i="35"/>
  <c r="N52" i="35"/>
  <c r="K52" i="35"/>
  <c r="Q51" i="35"/>
  <c r="N51" i="35"/>
  <c r="K51" i="35"/>
  <c r="Q50" i="35"/>
  <c r="N50" i="35"/>
  <c r="K50" i="35"/>
  <c r="Q49" i="35"/>
  <c r="N49" i="35"/>
  <c r="K49" i="35"/>
  <c r="Q48" i="35"/>
  <c r="N48" i="35"/>
  <c r="K48" i="35"/>
  <c r="Q43" i="35"/>
  <c r="P43" i="35"/>
  <c r="J43" i="35"/>
  <c r="I43" i="35"/>
  <c r="P42" i="35"/>
  <c r="M42" i="35"/>
  <c r="M43" i="35" s="1"/>
  <c r="Q28" i="35"/>
  <c r="Q29" i="35" s="1"/>
  <c r="N22" i="35"/>
  <c r="O22" i="35" s="1"/>
  <c r="O23" i="35" s="1"/>
  <c r="M22" i="35"/>
  <c r="M23" i="35" s="1"/>
  <c r="J22" i="35"/>
  <c r="J24" i="35" s="1"/>
  <c r="O18" i="35"/>
  <c r="N18" i="35"/>
  <c r="M18" i="35"/>
  <c r="L18" i="35"/>
  <c r="K18" i="35"/>
  <c r="I18" i="35"/>
  <c r="O12" i="35"/>
  <c r="O11" i="35"/>
  <c r="O10" i="35"/>
  <c r="O9" i="35"/>
  <c r="O8" i="35"/>
  <c r="J8" i="35"/>
  <c r="J9" i="35" s="1"/>
  <c r="M1" i="35"/>
  <c r="O1" i="35" s="1"/>
  <c r="H17" i="1" s="1"/>
  <c r="E14" i="1"/>
  <c r="E15" i="1" s="1"/>
  <c r="E11" i="1"/>
  <c r="B11" i="1"/>
  <c r="L58" i="34"/>
  <c r="L59" i="34" s="1"/>
  <c r="Q52" i="34"/>
  <c r="N52" i="34"/>
  <c r="K52" i="34"/>
  <c r="Q51" i="34"/>
  <c r="N51" i="34"/>
  <c r="K51" i="34"/>
  <c r="Q50" i="34"/>
  <c r="N50" i="34"/>
  <c r="K50" i="34"/>
  <c r="Q49" i="34"/>
  <c r="N49" i="34"/>
  <c r="K49" i="34"/>
  <c r="Q48" i="34"/>
  <c r="N48" i="34"/>
  <c r="K48" i="34"/>
  <c r="Q43" i="34"/>
  <c r="P43" i="34"/>
  <c r="J43" i="34"/>
  <c r="I43" i="34"/>
  <c r="P42" i="34"/>
  <c r="M42" i="34"/>
  <c r="M43" i="34" s="1"/>
  <c r="Q28" i="34"/>
  <c r="Q29" i="34" s="1"/>
  <c r="N22" i="34"/>
  <c r="O22" i="34" s="1"/>
  <c r="O23" i="34" s="1"/>
  <c r="M22" i="34"/>
  <c r="M23" i="34" s="1"/>
  <c r="J22" i="34"/>
  <c r="J24" i="34" s="1"/>
  <c r="O18" i="34"/>
  <c r="N18" i="34"/>
  <c r="M18" i="34"/>
  <c r="L18" i="34"/>
  <c r="K18" i="34"/>
  <c r="I18" i="34"/>
  <c r="O12" i="34"/>
  <c r="O11" i="34"/>
  <c r="O10" i="34"/>
  <c r="O9" i="34"/>
  <c r="O8" i="34"/>
  <c r="J8" i="34"/>
  <c r="J9" i="34" s="1"/>
  <c r="M1" i="34"/>
  <c r="O1" i="34" s="1"/>
  <c r="E17" i="1" s="1"/>
  <c r="N53" i="39" l="1"/>
  <c r="P44" i="41"/>
  <c r="P44" i="42"/>
  <c r="K53" i="39"/>
  <c r="P44" i="37"/>
  <c r="N53" i="38"/>
  <c r="Q53" i="38"/>
  <c r="P44" i="36"/>
  <c r="P44" i="35"/>
  <c r="K53" i="34"/>
  <c r="K53" i="44"/>
  <c r="C43" i="44" s="1"/>
  <c r="F43" i="44" s="1"/>
  <c r="N53" i="44"/>
  <c r="C45" i="44" s="1"/>
  <c r="F45" i="44" s="1"/>
  <c r="Q53" i="42"/>
  <c r="K53" i="41"/>
  <c r="Q53" i="40"/>
  <c r="K53" i="38"/>
  <c r="N53" i="37"/>
  <c r="K53" i="36"/>
  <c r="G6" i="1"/>
  <c r="K53" i="35"/>
  <c r="Q53" i="35"/>
  <c r="N53" i="34"/>
  <c r="E38" i="1"/>
  <c r="H38" i="1"/>
  <c r="H16" i="1"/>
  <c r="O13" i="40"/>
  <c r="Q53" i="34"/>
  <c r="E16" i="1"/>
  <c r="O13" i="35"/>
  <c r="N53" i="35"/>
  <c r="K53" i="40"/>
  <c r="K53" i="42"/>
  <c r="O13" i="43"/>
  <c r="Q53" i="43"/>
  <c r="O13" i="44"/>
  <c r="C7" i="44" s="1"/>
  <c r="F7" i="44" s="1"/>
  <c r="N53" i="36"/>
  <c r="Q53" i="37"/>
  <c r="O13" i="38"/>
  <c r="N53" i="40"/>
  <c r="O13" i="41"/>
  <c r="Q53" i="41"/>
  <c r="O13" i="42"/>
  <c r="N53" i="42"/>
  <c r="K53" i="43"/>
  <c r="B38" i="1"/>
  <c r="O13" i="34"/>
  <c r="P44" i="34"/>
  <c r="O13" i="36"/>
  <c r="K53" i="37"/>
  <c r="O13" i="39"/>
  <c r="P44" i="40"/>
  <c r="K27" i="1"/>
  <c r="N53" i="43"/>
  <c r="K38" i="1"/>
  <c r="B27" i="1"/>
  <c r="P44" i="38"/>
  <c r="H27" i="1"/>
  <c r="N53" i="41"/>
  <c r="Q53" i="44"/>
  <c r="C44" i="44" s="1"/>
  <c r="F44" i="44" s="1"/>
  <c r="Q53" i="39"/>
  <c r="Q53" i="36"/>
  <c r="O13" i="37"/>
  <c r="F57" i="37" s="1"/>
  <c r="B24" i="1" s="1"/>
  <c r="K16" i="1"/>
  <c r="P44" i="39"/>
  <c r="E27" i="1"/>
  <c r="P44" i="44"/>
  <c r="C42" i="44" s="1"/>
  <c r="F42" i="44" s="1"/>
  <c r="G8" i="1"/>
  <c r="G9" i="1" s="1"/>
  <c r="F57" i="41" l="1"/>
  <c r="B35" i="1" s="1"/>
  <c r="H35" i="1"/>
  <c r="F57" i="42"/>
  <c r="E35" i="1" s="1"/>
  <c r="F57" i="40"/>
  <c r="K24" i="1" s="1"/>
  <c r="F57" i="38"/>
  <c r="E24" i="1" s="1"/>
  <c r="F57" i="36"/>
  <c r="K13" i="1" s="1"/>
  <c r="F57" i="35"/>
  <c r="H13" i="1" s="1"/>
  <c r="F57" i="34"/>
  <c r="E13" i="1" s="1"/>
  <c r="F57" i="44"/>
  <c r="K35" i="1" s="1"/>
  <c r="F57" i="39"/>
  <c r="H24" i="1" s="1"/>
  <c r="M22" i="2" l="1"/>
  <c r="J22" i="2"/>
  <c r="J24" i="2" s="1"/>
  <c r="J8" i="2"/>
  <c r="N22" i="2" l="1"/>
  <c r="O22" i="2" l="1"/>
  <c r="O23" i="2" s="1"/>
  <c r="I18" i="2" l="1"/>
  <c r="L58" i="2" l="1"/>
  <c r="L59" i="2" s="1"/>
  <c r="Q52" i="2"/>
  <c r="N52" i="2"/>
  <c r="K52" i="2"/>
  <c r="Q51" i="2"/>
  <c r="N51" i="2"/>
  <c r="K51" i="2"/>
  <c r="K49" i="2"/>
  <c r="N50" i="2"/>
  <c r="N49" i="2"/>
  <c r="N48" i="2"/>
  <c r="K50" i="2"/>
  <c r="Q49" i="2"/>
  <c r="Q50" i="2"/>
  <c r="Q48" i="2"/>
  <c r="Q28" i="2"/>
  <c r="Q29" i="2" s="1"/>
  <c r="Q43" i="2"/>
  <c r="N53" i="2" l="1"/>
  <c r="Q53" i="2"/>
  <c r="J43" i="2" l="1"/>
  <c r="I43" i="2"/>
  <c r="L18" i="2"/>
  <c r="M18" i="2"/>
  <c r="N18" i="2"/>
  <c r="O18" i="2"/>
  <c r="K18" i="2"/>
  <c r="J9" i="2" l="1"/>
  <c r="P43" i="2" l="1"/>
  <c r="P42" i="2"/>
  <c r="M42" i="2"/>
  <c r="M43" i="2" s="1"/>
  <c r="K48" i="2"/>
  <c r="K53" i="2" s="1"/>
  <c r="M23" i="2"/>
  <c r="O12" i="2"/>
  <c r="O9" i="2"/>
  <c r="O10" i="2"/>
  <c r="O11" i="2"/>
  <c r="O8" i="2"/>
  <c r="P44" i="2" l="1"/>
  <c r="O13" i="2"/>
  <c r="F57" i="2" l="1"/>
  <c r="B13" i="1" l="1"/>
  <c r="G5" i="1" s="1"/>
  <c r="M1" i="2"/>
  <c r="B16" i="1" l="1"/>
  <c r="O1" i="2"/>
  <c r="B17" i="1" s="1"/>
  <c r="G7" i="1" l="1"/>
</calcChain>
</file>

<file path=xl/sharedStrings.xml><?xml version="1.0" encoding="utf-8"?>
<sst xmlns="http://schemas.openxmlformats.org/spreadsheetml/2006/main" count="3136" uniqueCount="203">
  <si>
    <t>Excavation and Earthwork</t>
  </si>
  <si>
    <t>G1001</t>
  </si>
  <si>
    <t>CY</t>
  </si>
  <si>
    <t>G9102</t>
  </si>
  <si>
    <t>Each</t>
  </si>
  <si>
    <t>Piping</t>
  </si>
  <si>
    <t>HDPE anti-seep collars</t>
  </si>
  <si>
    <t>G3000</t>
  </si>
  <si>
    <t>8 inch solid HDPE pipe</t>
  </si>
  <si>
    <t>G3008</t>
  </si>
  <si>
    <t>LF</t>
  </si>
  <si>
    <t xml:space="preserve">8 inch perforated HDPE pipe </t>
  </si>
  <si>
    <t>G3009</t>
  </si>
  <si>
    <t>12 inch solid PP pipe</t>
  </si>
  <si>
    <t>G3112</t>
  </si>
  <si>
    <t>12 inch perforated PP pipe</t>
  </si>
  <si>
    <t>G3113</t>
  </si>
  <si>
    <t>8 inch DI pipe</t>
  </si>
  <si>
    <t>G3708</t>
  </si>
  <si>
    <t>Storage Media</t>
  </si>
  <si>
    <t>G4057</t>
  </si>
  <si>
    <t>Furnish and place sand filter layer</t>
  </si>
  <si>
    <t>G4100</t>
  </si>
  <si>
    <t>Drainage Structures</t>
  </si>
  <si>
    <t>15 inch Inlet connections</t>
  </si>
  <si>
    <t xml:space="preserve">4 foot green city inlet </t>
  </si>
  <si>
    <t>G8104</t>
  </si>
  <si>
    <t xml:space="preserve">4 foot green highway grate inlet </t>
  </si>
  <si>
    <t>G8106</t>
  </si>
  <si>
    <t>Filling abandoned inlets</t>
  </si>
  <si>
    <t>G8112</t>
  </si>
  <si>
    <t xml:space="preserve">6 foot green dual catch basin city inlet </t>
  </si>
  <si>
    <t>G8124</t>
  </si>
  <si>
    <t>6 foot green dual catch basin highway grate inlet</t>
  </si>
  <si>
    <t>G8125</t>
  </si>
  <si>
    <t>4 foot OMG inlet with orifice</t>
  </si>
  <si>
    <t>4 foot city inlet with orifice</t>
  </si>
  <si>
    <t>4 foot highway grate inlet with orifice</t>
  </si>
  <si>
    <t>Underdrain connection to existing inlet</t>
  </si>
  <si>
    <t>G8159</t>
  </si>
  <si>
    <t>Geotechnical Testing and Monitoring</t>
  </si>
  <si>
    <t>Double-ring infiltrometer tests</t>
  </si>
  <si>
    <t>G1500</t>
  </si>
  <si>
    <r>
      <t>Observation well</t>
    </r>
    <r>
      <rPr>
        <sz val="10"/>
        <color indexed="10"/>
        <rFont val="Arial"/>
        <family val="2"/>
      </rPr>
      <t xml:space="preserve"> </t>
    </r>
  </si>
  <si>
    <t>G8215</t>
  </si>
  <si>
    <t>Paving</t>
  </si>
  <si>
    <t>Concrete curb</t>
  </si>
  <si>
    <t>G9000</t>
  </si>
  <si>
    <t>Reset stone curb</t>
  </si>
  <si>
    <t>G9002</t>
  </si>
  <si>
    <t>G9003</t>
  </si>
  <si>
    <t>SY</t>
  </si>
  <si>
    <t>Concrete driveway paving, 8in depth</t>
  </si>
  <si>
    <t>G9009</t>
  </si>
  <si>
    <t>Plain cement concrete base course, 8 inch depth (Including subgrading)</t>
  </si>
  <si>
    <t>G9400</t>
  </si>
  <si>
    <t>Superpave 64-22 PG, Type A, (1-1/2 inch binder course and 1-1/2 inch wearing course)</t>
  </si>
  <si>
    <t>G9447</t>
  </si>
  <si>
    <t>Allowance for PennDOT inspection fees for paving in state routes</t>
  </si>
  <si>
    <t>G9498</t>
  </si>
  <si>
    <t>Site Work</t>
  </si>
  <si>
    <t>Maintenance and protection of traffic during work</t>
  </si>
  <si>
    <t>G9500</t>
  </si>
  <si>
    <t>Lump Sum</t>
  </si>
  <si>
    <t>As-built survey and drafting</t>
  </si>
  <si>
    <t>G9705</t>
  </si>
  <si>
    <t>G9307</t>
  </si>
  <si>
    <t>Total</t>
  </si>
  <si>
    <t>Approx. Quantity</t>
  </si>
  <si>
    <t>PWD</t>
  </si>
  <si>
    <t>PROPOSED SW TRENCH #</t>
  </si>
  <si>
    <t>PROJECT #:</t>
  </si>
  <si>
    <t>EXCAVATION</t>
  </si>
  <si>
    <t>EXCAVATION FOR PIPE</t>
  </si>
  <si>
    <t>PIPE</t>
  </si>
  <si>
    <t>STONE STORAGE</t>
  </si>
  <si>
    <t>SAND</t>
  </si>
  <si>
    <t>8" CONCRETE BASE</t>
  </si>
  <si>
    <t>PAVING</t>
  </si>
  <si>
    <t>CONCRETE DRIVEWAY</t>
  </si>
  <si>
    <t>ALLOWANCE FOR PENNDOT INSPECTION</t>
  </si>
  <si>
    <t>NO. OF DAYS</t>
  </si>
  <si>
    <t>$ PER DAY</t>
  </si>
  <si>
    <t>ALLOWANCE</t>
  </si>
  <si>
    <t>TOTAL (SY)</t>
  </si>
  <si>
    <t>15" VCP</t>
  </si>
  <si>
    <t>TYPE</t>
  </si>
  <si>
    <t>4' OMG WITH ORIFICE</t>
  </si>
  <si>
    <t>4' HWY WITH ORIFICE</t>
  </si>
  <si>
    <t>4' CITY WITH ORIFICE</t>
  </si>
  <si>
    <t>ABANDONED AND FILL</t>
  </si>
  <si>
    <t xml:space="preserve">CONNECTION TO EXIST. </t>
  </si>
  <si>
    <t>ITEM</t>
  </si>
  <si>
    <t>TOTAL (CY)</t>
  </si>
  <si>
    <t>Average Unit Cost</t>
  </si>
  <si>
    <t>Item #</t>
  </si>
  <si>
    <t>Unit</t>
  </si>
  <si>
    <t>Item Description</t>
  </si>
  <si>
    <t>Item</t>
  </si>
  <si>
    <t xml:space="preserve"> Construction Cost</t>
  </si>
  <si>
    <t xml:space="preserve"> Cost per Drainage Area</t>
  </si>
  <si>
    <t>SYSTEM DRAINAGE AREA (S.F.)</t>
  </si>
  <si>
    <t xml:space="preserve">4' GREEN HWY </t>
  </si>
  <si>
    <t xml:space="preserve">4' GREEN CITY </t>
  </si>
  <si>
    <t>6'  GREEN DUAL CATCH BASIN CITY</t>
  </si>
  <si>
    <t>6'  GREEN DUAL CATCH BASIN HWY</t>
  </si>
  <si>
    <t>Qty.</t>
  </si>
  <si>
    <t>CONCRETE CURB (LF)</t>
  </si>
  <si>
    <t>GRANITE CURB (LF)</t>
  </si>
  <si>
    <t>QTY (EA)</t>
  </si>
  <si>
    <t>LANDSCAPING</t>
  </si>
  <si>
    <t>TREE REMOVAL</t>
  </si>
  <si>
    <t>TREE PLANTING</t>
  </si>
  <si>
    <t>ADA RAMP (EA.)</t>
  </si>
  <si>
    <t xml:space="preserve">GREEN INFRASTRUCTURE PRELIMINARY ESTIMATE   </t>
  </si>
  <si>
    <t>PREPARED BY:</t>
  </si>
  <si>
    <t xml:space="preserve">GREEN INFRASTRUCTURE PRELIMINARY ESTIMATE                             </t>
  </si>
  <si>
    <t>SYSTEM FOOTPRINT (S.F.)</t>
  </si>
  <si>
    <t>Trench Construction Cost per Drainage Area Acre</t>
  </si>
  <si>
    <t>Drainage Area (sf)</t>
  </si>
  <si>
    <t xml:space="preserve"> Cost per Drainage Area Acre</t>
  </si>
  <si>
    <t>LENGTH (LF)</t>
  </si>
  <si>
    <t>TRENCH WIDTH (LF)</t>
  </si>
  <si>
    <t>DEPTH (LF)</t>
  </si>
  <si>
    <t>8" SOLID HDPE PIPE (LF)</t>
  </si>
  <si>
    <t>8" PERFOR. HDPE PIPE (LF)</t>
  </si>
  <si>
    <t>12" SOLID PP PIPE(LF)</t>
  </si>
  <si>
    <t>12" PERF. PP PIPE(LF)</t>
  </si>
  <si>
    <t>8"DUCTILE IRON PIPE (LF)</t>
  </si>
  <si>
    <t>WIDTH (LF)</t>
  </si>
  <si>
    <t>10" CONCRETE BASE</t>
  </si>
  <si>
    <t>8" DIP</t>
  </si>
  <si>
    <t>Trench</t>
  </si>
  <si>
    <t>High early strength concrete base course, 10 inch depth, (Including subgrading)</t>
  </si>
  <si>
    <t>G9402</t>
  </si>
  <si>
    <t>INLETS</t>
  </si>
  <si>
    <t>GEOTECH &amp; MONITORING</t>
  </si>
  <si>
    <t>IF STATE ROUTE, FILL OUT BELOW</t>
  </si>
  <si>
    <t>SYSTEM ELEVATION CHANGE (LF)</t>
  </si>
  <si>
    <t>TOTAL PROJECT COSTS</t>
  </si>
  <si>
    <t>Cutbacks</t>
  </si>
  <si>
    <t>eliminate?</t>
  </si>
  <si>
    <t>YES</t>
  </si>
  <si>
    <t>NO</t>
  </si>
  <si>
    <t>Eliminate System ?</t>
  </si>
  <si>
    <t>DESIGN CONSULTANT:</t>
  </si>
  <si>
    <t xml:space="preserve">SYSTEM BACKFILL </t>
  </si>
  <si>
    <t>MODULAR STORAGE UNITS</t>
  </si>
  <si>
    <t>JUNCTION BOX</t>
  </si>
  <si>
    <t>WATER LEVEL CONTROL STRUCTURE</t>
  </si>
  <si>
    <t>DEPTH OF RUNOFF MANAGED (IN)</t>
  </si>
  <si>
    <t>Trench Construction Cost per Greened Acre</t>
  </si>
  <si>
    <t>Juntion Box</t>
  </si>
  <si>
    <t>Water Level Control Structure</t>
  </si>
  <si>
    <t>G8055</t>
  </si>
  <si>
    <t>G8056</t>
  </si>
  <si>
    <t>Backfill, 2A</t>
  </si>
  <si>
    <t>G4002</t>
  </si>
  <si>
    <t>G4200</t>
  </si>
  <si>
    <t>Greened Acres (acre-inch)</t>
  </si>
  <si>
    <t xml:space="preserve"> Cost per Greened Acre</t>
  </si>
  <si>
    <t>Greened Acre (acre-inch)</t>
  </si>
  <si>
    <t xml:space="preserve">Cost per Greened Acre </t>
  </si>
  <si>
    <t>scroll over for cost breakdown</t>
  </si>
  <si>
    <t>Landscaping and Vegetation / Backfill</t>
  </si>
  <si>
    <t>PLANTING SOIL</t>
  </si>
  <si>
    <t>MULCH</t>
  </si>
  <si>
    <t>QTY (EA / CY)</t>
  </si>
  <si>
    <t>Mulch</t>
  </si>
  <si>
    <t>G9304</t>
  </si>
  <si>
    <t>Planting Soil</t>
  </si>
  <si>
    <t>G9310</t>
  </si>
  <si>
    <t>INFILTRATION TEST</t>
  </si>
  <si>
    <t>OBSERVATION WELL</t>
  </si>
  <si>
    <t>Pipe/Modular Units Volume in Stone</t>
  </si>
  <si>
    <t>Additional Items &amp; Notes:</t>
  </si>
  <si>
    <t>Allowance</t>
  </si>
  <si>
    <t>4" Concrete footway paving</t>
  </si>
  <si>
    <t>4" CONCRETE FOOTWAY</t>
  </si>
  <si>
    <t>4 "CONCRETE FOOTWAY</t>
  </si>
  <si>
    <t>Tree removal (4"-10" caliper and 18'-25' height)</t>
  </si>
  <si>
    <t>G9514</t>
  </si>
  <si>
    <t>G3002</t>
  </si>
  <si>
    <t>Geomembrane pipe penetration (boot seal)</t>
  </si>
  <si>
    <t>ANTI-SEEP COLLAR  (EA)</t>
  </si>
  <si>
    <t>BOOT SEAL (EA)</t>
  </si>
  <si>
    <t>ANTI-SEEP COLLAR (EA)</t>
  </si>
  <si>
    <t>IMPERMEABLE LINER</t>
  </si>
  <si>
    <t>TOTAL AREA (SY)</t>
  </si>
  <si>
    <t>Impermeable geomembrane liner</t>
  </si>
  <si>
    <t>G4059</t>
  </si>
  <si>
    <t>Excavation and disposal for green infrastructure work including sheathing and shoring w/o classification</t>
  </si>
  <si>
    <t>Furnish and place AASHTO #57 stone wrapped in geotextile</t>
  </si>
  <si>
    <t>Modular stormwater storage structure</t>
  </si>
  <si>
    <t>G7215</t>
  </si>
  <si>
    <t>G8150</t>
  </si>
  <si>
    <t>G8154</t>
  </si>
  <si>
    <t>G8156</t>
  </si>
  <si>
    <t>Construction and as-built of 6" thick ADA ramps</t>
  </si>
  <si>
    <t>Trees, 2-2.5 inch cal, B&amp;B (12-14' ht)</t>
  </si>
  <si>
    <t>G9302</t>
  </si>
  <si>
    <t>Topsoil and sodding</t>
  </si>
  <si>
    <t>TOPSOIL AND SODDING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</si>
</sst>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i/>
      <sz val="18"/>
      <color theme="1"/>
      <name val="Baskerville Old Face"/>
      <family val="1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name val="Arial"/>
      <family val="2"/>
    </font>
    <font>
      <sz val="12"/>
      <color rgb="FF9C0006"/>
      <name val="Calibri"/>
      <family val="2"/>
      <scheme val="minor"/>
    </font>
    <font>
      <b/>
      <sz val="12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trike/>
      <sz val="10"/>
      <name val="Arial"/>
      <family val="2"/>
    </font>
    <font>
      <b/>
      <strike/>
      <sz val="11"/>
      <color rgb="FFFA7D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double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double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double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rgb="FF7F7F7F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rgb="FF7F7F7F"/>
      </bottom>
      <diagonal/>
    </border>
    <border>
      <left style="double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rgb="FF7F7F7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rgb="FF7F7F7F"/>
      </left>
      <right style="double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rgb="FF7F7F7F"/>
      </bottom>
      <diagonal/>
    </border>
    <border>
      <left/>
      <right style="double">
        <color indexed="64"/>
      </right>
      <top style="thin">
        <color rgb="FF7F7F7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/>
      <diagonal/>
    </border>
    <border>
      <left style="thin">
        <color indexed="64"/>
      </left>
      <right style="double">
        <color theme="0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thin">
        <color indexed="64"/>
      </top>
      <bottom style="double">
        <color theme="0"/>
      </bottom>
      <diagonal/>
    </border>
    <border>
      <left style="double">
        <color theme="0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thin">
        <color indexed="64"/>
      </bottom>
      <diagonal/>
    </border>
    <border>
      <left style="double">
        <color theme="0"/>
      </left>
      <right style="thin">
        <color indexed="64"/>
      </right>
      <top/>
      <bottom/>
      <diagonal/>
    </border>
    <border>
      <left style="double">
        <color theme="0"/>
      </left>
      <right style="thin">
        <color indexed="64"/>
      </right>
      <top/>
      <bottom style="double">
        <color theme="0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1" applyNumberFormat="0" applyAlignment="0" applyProtection="0"/>
    <xf numFmtId="0" fontId="7" fillId="0" borderId="0"/>
    <xf numFmtId="0" fontId="11" fillId="0" borderId="0"/>
    <xf numFmtId="0" fontId="19" fillId="0" borderId="0" applyNumberFormat="0" applyFill="0" applyBorder="0" applyAlignment="0" applyProtection="0"/>
    <xf numFmtId="0" fontId="1" fillId="9" borderId="69" applyNumberFormat="0" applyFont="0" applyAlignment="0" applyProtection="0"/>
  </cellStyleXfs>
  <cellXfs count="250">
    <xf numFmtId="0" fontId="0" fillId="0" borderId="0" xfId="0"/>
    <xf numFmtId="0" fontId="9" fillId="6" borderId="3" xfId="6" applyFont="1" applyFill="1" applyBorder="1" applyAlignment="1">
      <alignment vertical="center"/>
    </xf>
    <xf numFmtId="0" fontId="9" fillId="6" borderId="4" xfId="6" applyFont="1" applyFill="1" applyBorder="1" applyAlignment="1">
      <alignment vertical="center"/>
    </xf>
    <xf numFmtId="44" fontId="7" fillId="0" borderId="0" xfId="6" applyNumberFormat="1" applyFont="1" applyFill="1" applyBorder="1" applyAlignment="1">
      <alignment horizontal="left" vertical="center"/>
    </xf>
    <xf numFmtId="0" fontId="7" fillId="0" borderId="5" xfId="6" applyFont="1" applyFill="1" applyBorder="1" applyAlignment="1">
      <alignment horizontal="left" vertical="center" wrapText="1"/>
    </xf>
    <xf numFmtId="0" fontId="7" fillId="0" borderId="5" xfId="6" applyFont="1" applyFill="1" applyBorder="1" applyAlignment="1">
      <alignment horizontal="center" vertical="center"/>
    </xf>
    <xf numFmtId="164" fontId="7" fillId="0" borderId="5" xfId="6" applyNumberFormat="1" applyFont="1" applyFill="1" applyBorder="1" applyAlignment="1">
      <alignment horizontal="left" vertical="center" wrapText="1"/>
    </xf>
    <xf numFmtId="0" fontId="7" fillId="0" borderId="6" xfId="6" applyFont="1" applyFill="1" applyBorder="1" applyAlignment="1">
      <alignment horizontal="left" vertical="center" wrapText="1"/>
    </xf>
    <xf numFmtId="0" fontId="7" fillId="0" borderId="6" xfId="6" applyFont="1" applyFill="1" applyBorder="1" applyAlignment="1">
      <alignment horizontal="center" vertical="center"/>
    </xf>
    <xf numFmtId="164" fontId="7" fillId="0" borderId="6" xfId="6" applyNumberFormat="1" applyFont="1" applyFill="1" applyBorder="1" applyAlignment="1">
      <alignment horizontal="left" vertical="center" wrapText="1"/>
    </xf>
    <xf numFmtId="164" fontId="7" fillId="7" borderId="6" xfId="6" applyNumberFormat="1" applyFont="1" applyFill="1" applyBorder="1" applyAlignment="1">
      <alignment horizontal="left" vertical="center"/>
    </xf>
    <xf numFmtId="164" fontId="7" fillId="7" borderId="6" xfId="6" applyNumberFormat="1" applyFont="1" applyFill="1" applyBorder="1" applyAlignment="1">
      <alignment horizontal="left" vertical="center" wrapText="1"/>
    </xf>
    <xf numFmtId="44" fontId="7" fillId="0" borderId="0" xfId="6" applyNumberFormat="1" applyFont="1" applyBorder="1" applyAlignment="1">
      <alignment horizontal="left" vertical="center"/>
    </xf>
    <xf numFmtId="0" fontId="7" fillId="0" borderId="7" xfId="6" applyFont="1" applyFill="1" applyBorder="1" applyAlignment="1">
      <alignment horizontal="left" vertical="center" wrapText="1"/>
    </xf>
    <xf numFmtId="0" fontId="7" fillId="0" borderId="7" xfId="6" applyFont="1" applyFill="1" applyBorder="1" applyAlignment="1">
      <alignment horizontal="center" vertical="center" wrapText="1"/>
    </xf>
    <xf numFmtId="164" fontId="7" fillId="0" borderId="7" xfId="6" applyNumberFormat="1" applyFont="1" applyFill="1" applyBorder="1" applyAlignment="1">
      <alignment horizontal="left" vertical="center" wrapText="1"/>
    </xf>
    <xf numFmtId="0" fontId="7" fillId="0" borderId="6" xfId="6" applyFont="1" applyFill="1" applyBorder="1" applyAlignment="1">
      <alignment horizontal="center" vertical="center" wrapText="1"/>
    </xf>
    <xf numFmtId="164" fontId="7" fillId="7" borderId="5" xfId="6" applyNumberFormat="1" applyFont="1" applyFill="1" applyBorder="1" applyAlignment="1">
      <alignment horizontal="left" vertical="center" wrapText="1"/>
    </xf>
    <xf numFmtId="0" fontId="7" fillId="0" borderId="6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0" fillId="0" borderId="6" xfId="0" applyBorder="1"/>
    <xf numFmtId="0" fontId="12" fillId="0" borderId="8" xfId="0" applyFont="1" applyBorder="1" applyAlignment="1">
      <alignment horizontal="center" vertical="center"/>
    </xf>
    <xf numFmtId="164" fontId="5" fillId="5" borderId="1" xfId="5" applyNumberFormat="1" applyAlignment="1">
      <alignment horizontal="left" vertical="center" wrapText="1"/>
    </xf>
    <xf numFmtId="164" fontId="5" fillId="5" borderId="1" xfId="5" applyNumberFormat="1" applyAlignment="1">
      <alignment horizontal="left" vertical="center"/>
    </xf>
    <xf numFmtId="0" fontId="0" fillId="0" borderId="15" xfId="0" applyBorder="1"/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" fontId="5" fillId="5" borderId="22" xfId="5" applyNumberFormat="1" applyBorder="1" applyAlignment="1">
      <alignment vertical="center"/>
    </xf>
    <xf numFmtId="1" fontId="3" fillId="3" borderId="21" xfId="3" applyNumberFormat="1" applyBorder="1" applyAlignment="1">
      <alignment vertical="center"/>
    </xf>
    <xf numFmtId="1" fontId="3" fillId="3" borderId="21" xfId="3" applyNumberFormat="1" applyBorder="1"/>
    <xf numFmtId="1" fontId="5" fillId="5" borderId="24" xfId="5" applyNumberFormat="1" applyBorder="1"/>
    <xf numFmtId="0" fontId="0" fillId="0" borderId="25" xfId="0" applyBorder="1"/>
    <xf numFmtId="1" fontId="5" fillId="5" borderId="22" xfId="5" applyNumberFormat="1" applyBorder="1"/>
    <xf numFmtId="0" fontId="3" fillId="3" borderId="21" xfId="3" applyBorder="1"/>
    <xf numFmtId="0" fontId="0" fillId="0" borderId="0" xfId="0" applyBorder="1"/>
    <xf numFmtId="44" fontId="0" fillId="0" borderId="6" xfId="1" applyFont="1" applyBorder="1"/>
    <xf numFmtId="44" fontId="0" fillId="0" borderId="6" xfId="0" applyNumberFormat="1" applyBorder="1"/>
    <xf numFmtId="164" fontId="3" fillId="3" borderId="21" xfId="3" applyNumberFormat="1" applyBorder="1"/>
    <xf numFmtId="0" fontId="0" fillId="0" borderId="23" xfId="0" applyBorder="1" applyAlignment="1">
      <alignment horizontal="center" vertical="center"/>
    </xf>
    <xf numFmtId="1" fontId="5" fillId="5" borderId="35" xfId="5" applyNumberFormat="1" applyBorder="1"/>
    <xf numFmtId="0" fontId="5" fillId="5" borderId="36" xfId="5" applyBorder="1"/>
    <xf numFmtId="0" fontId="14" fillId="8" borderId="8" xfId="0" applyFont="1" applyFill="1" applyBorder="1" applyAlignment="1">
      <alignment horizontal="center" vertical="center"/>
    </xf>
    <xf numFmtId="0" fontId="16" fillId="8" borderId="2" xfId="6" applyFont="1" applyFill="1" applyBorder="1" applyAlignment="1">
      <alignment horizontal="center" vertical="center" wrapText="1"/>
    </xf>
    <xf numFmtId="0" fontId="16" fillId="8" borderId="8" xfId="6" applyFont="1" applyFill="1" applyBorder="1" applyAlignment="1">
      <alignment horizontal="center" vertical="center" wrapText="1"/>
    </xf>
    <xf numFmtId="164" fontId="16" fillId="8" borderId="8" xfId="6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15" fillId="0" borderId="39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0" xfId="6" applyBorder="1"/>
    <xf numFmtId="0" fontId="0" fillId="0" borderId="0" xfId="0" applyAlignment="1">
      <alignment horizontal="right"/>
    </xf>
    <xf numFmtId="0" fontId="0" fillId="0" borderId="40" xfId="0" applyBorder="1"/>
    <xf numFmtId="164" fontId="5" fillId="5" borderId="41" xfId="5" applyNumberFormat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2" fontId="5" fillId="5" borderId="18" xfId="5" applyNumberFormat="1" applyBorder="1" applyAlignment="1">
      <alignment vertical="center"/>
    </xf>
    <xf numFmtId="2" fontId="5" fillId="5" borderId="11" xfId="5" applyNumberForma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3" fillId="3" borderId="44" xfId="3" applyBorder="1"/>
    <xf numFmtId="0" fontId="0" fillId="0" borderId="45" xfId="0" applyBorder="1"/>
    <xf numFmtId="0" fontId="5" fillId="5" borderId="1" xfId="5" applyAlignment="1">
      <alignment horizontal="center" vertical="center"/>
    </xf>
    <xf numFmtId="1" fontId="5" fillId="5" borderId="1" xfId="5" applyNumberFormat="1" applyAlignment="1">
      <alignment horizontal="center" vertical="center"/>
    </xf>
    <xf numFmtId="0" fontId="5" fillId="5" borderId="1" xfId="5" applyAlignment="1">
      <alignment horizontal="center" vertical="center" wrapText="1"/>
    </xf>
    <xf numFmtId="1" fontId="3" fillId="3" borderId="21" xfId="3" applyNumberFormat="1" applyBorder="1" applyAlignment="1">
      <alignment horizontal="right"/>
    </xf>
    <xf numFmtId="0" fontId="7" fillId="0" borderId="0" xfId="6" applyAlignment="1">
      <alignment horizontal="left" vertical="center" wrapText="1"/>
    </xf>
    <xf numFmtId="1" fontId="5" fillId="5" borderId="1" xfId="5" applyNumberFormat="1" applyAlignment="1">
      <alignment horizontal="center" vertical="center" wrapText="1"/>
    </xf>
    <xf numFmtId="0" fontId="7" fillId="0" borderId="6" xfId="7" applyFont="1" applyFill="1" applyBorder="1" applyAlignment="1">
      <alignment horizontal="center" vertical="center" wrapText="1"/>
    </xf>
    <xf numFmtId="164" fontId="7" fillId="0" borderId="6" xfId="7" applyNumberFormat="1" applyFont="1" applyFill="1" applyBorder="1" applyAlignment="1">
      <alignment horizontal="left" vertical="center" wrapText="1"/>
    </xf>
    <xf numFmtId="44" fontId="17" fillId="0" borderId="5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44" fontId="17" fillId="0" borderId="57" xfId="1" applyFont="1" applyFill="1" applyBorder="1" applyAlignment="1">
      <alignment horizontal="center" vertical="center"/>
    </xf>
    <xf numFmtId="0" fontId="4" fillId="4" borderId="4" xfId="4" applyBorder="1" applyAlignment="1" applyProtection="1">
      <alignment horizontal="center" vertical="center" wrapText="1"/>
      <protection locked="0"/>
    </xf>
    <xf numFmtId="0" fontId="4" fillId="4" borderId="41" xfId="4" applyNumberFormat="1" applyBorder="1" applyAlignment="1" applyProtection="1">
      <alignment horizontal="center" vertical="center"/>
      <protection locked="0"/>
    </xf>
    <xf numFmtId="0" fontId="4" fillId="4" borderId="1" xfId="4" applyAlignment="1" applyProtection="1">
      <alignment horizontal="center" vertical="center"/>
      <protection locked="0"/>
    </xf>
    <xf numFmtId="0" fontId="4" fillId="4" borderId="43" xfId="4" applyBorder="1" applyAlignment="1" applyProtection="1">
      <alignment horizontal="center" vertical="center"/>
      <protection locked="0"/>
    </xf>
    <xf numFmtId="0" fontId="4" fillId="4" borderId="48" xfId="4" applyBorder="1" applyAlignment="1" applyProtection="1">
      <alignment horizontal="center" vertical="center"/>
      <protection locked="0"/>
    </xf>
    <xf numFmtId="0" fontId="4" fillId="4" borderId="47" xfId="4" applyBorder="1" applyAlignment="1" applyProtection="1">
      <alignment horizontal="center" vertical="center" wrapText="1"/>
      <protection locked="0"/>
    </xf>
    <xf numFmtId="0" fontId="4" fillId="4" borderId="20" xfId="4" applyBorder="1" applyAlignment="1" applyProtection="1">
      <alignment horizontal="center" vertical="center"/>
      <protection locked="0"/>
    </xf>
    <xf numFmtId="0" fontId="4" fillId="4" borderId="24" xfId="4" applyBorder="1" applyAlignment="1" applyProtection="1">
      <alignment horizontal="center" vertical="center"/>
      <protection locked="0"/>
    </xf>
    <xf numFmtId="0" fontId="4" fillId="4" borderId="34" xfId="4" applyBorder="1" applyAlignment="1" applyProtection="1">
      <alignment horizontal="center" vertical="center" wrapText="1"/>
      <protection locked="0"/>
    </xf>
    <xf numFmtId="0" fontId="4" fillId="4" borderId="33" xfId="4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4" fillId="4" borderId="58" xfId="4" applyBorder="1" applyAlignment="1" applyProtection="1">
      <alignment horizontal="center" vertical="center" wrapText="1"/>
      <protection locked="0"/>
    </xf>
    <xf numFmtId="0" fontId="14" fillId="8" borderId="9" xfId="0" applyFont="1" applyFill="1" applyBorder="1" applyAlignment="1">
      <alignment horizontal="center" vertical="center" wrapText="1"/>
    </xf>
    <xf numFmtId="0" fontId="0" fillId="0" borderId="0" xfId="0" applyFill="1"/>
    <xf numFmtId="0" fontId="4" fillId="4" borderId="60" xfId="4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1" fontId="5" fillId="5" borderId="61" xfId="5" applyNumberFormat="1" applyBorder="1" applyAlignment="1">
      <alignment vertical="center"/>
    </xf>
    <xf numFmtId="0" fontId="0" fillId="0" borderId="62" xfId="0" applyBorder="1"/>
    <xf numFmtId="1" fontId="5" fillId="5" borderId="20" xfId="5" applyNumberFormat="1" applyBorder="1"/>
    <xf numFmtId="1" fontId="5" fillId="5" borderId="63" xfId="5" applyNumberFormat="1" applyBorder="1"/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4" borderId="46" xfId="4" applyBorder="1" applyAlignment="1" applyProtection="1">
      <alignment horizontal="center" vertical="center"/>
      <protection locked="0"/>
    </xf>
    <xf numFmtId="0" fontId="4" fillId="4" borderId="40" xfId="4" applyBorder="1" applyAlignment="1" applyProtection="1">
      <alignment horizontal="center" vertical="center"/>
      <protection locked="0"/>
    </xf>
    <xf numFmtId="0" fontId="4" fillId="4" borderId="59" xfId="4" applyBorder="1" applyAlignment="1" applyProtection="1">
      <alignment horizontal="center" vertical="center"/>
      <protection locked="0"/>
    </xf>
    <xf numFmtId="0" fontId="4" fillId="4" borderId="27" xfId="4" applyBorder="1" applyAlignment="1" applyProtection="1">
      <alignment horizontal="center" vertical="center"/>
      <protection locked="0"/>
    </xf>
    <xf numFmtId="0" fontId="4" fillId="4" borderId="18" xfId="4" applyBorder="1" applyAlignment="1" applyProtection="1">
      <alignment horizontal="center" vertical="center"/>
      <protection locked="0"/>
    </xf>
    <xf numFmtId="0" fontId="4" fillId="4" borderId="32" xfId="4" applyBorder="1" applyAlignment="1" applyProtection="1">
      <alignment horizontal="center" vertical="center"/>
      <protection locked="0"/>
    </xf>
    <xf numFmtId="0" fontId="4" fillId="4" borderId="11" xfId="4" applyBorder="1" applyAlignment="1" applyProtection="1">
      <alignment horizontal="center" vertical="center"/>
      <protection locked="0"/>
    </xf>
    <xf numFmtId="0" fontId="4" fillId="4" borderId="26" xfId="4" applyBorder="1" applyAlignment="1" applyProtection="1">
      <alignment horizontal="center" vertical="center"/>
      <protection locked="0"/>
    </xf>
    <xf numFmtId="0" fontId="4" fillId="4" borderId="1" xfId="4" applyAlignment="1" applyProtection="1">
      <alignment horizontal="center" vertical="center" wrapText="1"/>
      <protection locked="0"/>
    </xf>
    <xf numFmtId="0" fontId="19" fillId="0" borderId="0" xfId="8" applyAlignment="1">
      <alignment horizontal="right" vertical="center"/>
    </xf>
    <xf numFmtId="1" fontId="5" fillId="5" borderId="36" xfId="5" applyNumberFormat="1" applyBorder="1"/>
    <xf numFmtId="0" fontId="0" fillId="0" borderId="65" xfId="0" applyBorder="1" applyAlignment="1">
      <alignment horizontal="center" vertical="center"/>
    </xf>
    <xf numFmtId="165" fontId="0" fillId="0" borderId="64" xfId="0" applyNumberFormat="1" applyBorder="1" applyAlignment="1">
      <alignment horizontal="center" vertical="center"/>
    </xf>
    <xf numFmtId="0" fontId="7" fillId="0" borderId="6" xfId="6" applyBorder="1" applyAlignment="1">
      <alignment horizontal="left" vertical="center" wrapText="1"/>
    </xf>
    <xf numFmtId="165" fontId="0" fillId="0" borderId="66" xfId="0" applyNumberFormat="1" applyBorder="1" applyAlignment="1">
      <alignment horizontal="center" vertical="center"/>
    </xf>
    <xf numFmtId="0" fontId="19" fillId="0" borderId="0" xfId="8" applyAlignment="1" applyProtection="1">
      <alignment horizontal="right"/>
      <protection locked="0"/>
    </xf>
    <xf numFmtId="0" fontId="5" fillId="5" borderId="1" xfId="5" applyAlignment="1" applyProtection="1">
      <alignment horizontal="center" vertical="center"/>
    </xf>
    <xf numFmtId="0" fontId="4" fillId="4" borderId="67" xfId="4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0" fillId="0" borderId="0" xfId="0" applyProtection="1"/>
    <xf numFmtId="0" fontId="6" fillId="8" borderId="9" xfId="0" applyNumberFormat="1" applyFont="1" applyFill="1" applyBorder="1" applyAlignment="1">
      <alignment horizontal="center" vertical="center"/>
    </xf>
    <xf numFmtId="1" fontId="5" fillId="5" borderId="68" xfId="5" applyNumberFormat="1" applyBorder="1" applyAlignment="1">
      <alignment horizontal="right" vertical="center"/>
    </xf>
    <xf numFmtId="0" fontId="21" fillId="0" borderId="0" xfId="2" applyFont="1" applyFill="1" applyBorder="1" applyAlignment="1">
      <alignment horizontal="center" vertical="center"/>
    </xf>
    <xf numFmtId="44" fontId="4" fillId="4" borderId="1" xfId="4" applyNumberFormat="1" applyAlignment="1" applyProtection="1">
      <alignment horizontal="center" vertical="center"/>
      <protection locked="0"/>
    </xf>
    <xf numFmtId="0" fontId="18" fillId="0" borderId="9" xfId="3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4" fillId="4" borderId="1" xfId="4"/>
    <xf numFmtId="0" fontId="0" fillId="0" borderId="70" xfId="0" applyBorder="1"/>
    <xf numFmtId="0" fontId="4" fillId="4" borderId="18" xfId="4" applyBorder="1"/>
    <xf numFmtId="1" fontId="5" fillId="5" borderId="61" xfId="5" applyNumberFormat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/>
    <xf numFmtId="44" fontId="4" fillId="4" borderId="21" xfId="1" applyFont="1" applyFill="1" applyBorder="1" applyAlignment="1">
      <alignment horizontal="right"/>
    </xf>
    <xf numFmtId="2" fontId="4" fillId="4" borderId="1" xfId="4" applyNumberFormat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44" fontId="5" fillId="5" borderId="1" xfId="1" applyFont="1" applyFill="1" applyBorder="1" applyAlignment="1">
      <alignment horizontal="center" vertical="center"/>
    </xf>
    <xf numFmtId="44" fontId="17" fillId="0" borderId="49" xfId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44" fontId="4" fillId="4" borderId="77" xfId="4" applyNumberForma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0" fillId="0" borderId="78" xfId="0" applyBorder="1" applyProtection="1">
      <protection locked="0"/>
    </xf>
    <xf numFmtId="0" fontId="0" fillId="0" borderId="79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8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90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94" xfId="0" applyBorder="1" applyProtection="1">
      <protection locked="0"/>
    </xf>
    <xf numFmtId="0" fontId="0" fillId="0" borderId="95" xfId="0" applyBorder="1" applyProtection="1">
      <protection locked="0"/>
    </xf>
    <xf numFmtId="0" fontId="0" fillId="0" borderId="96" xfId="0" applyBorder="1" applyProtection="1">
      <protection locked="0"/>
    </xf>
    <xf numFmtId="0" fontId="0" fillId="0" borderId="97" xfId="0" applyBorder="1" applyProtection="1">
      <protection locked="0"/>
    </xf>
    <xf numFmtId="0" fontId="0" fillId="0" borderId="98" xfId="0" applyBorder="1" applyProtection="1">
      <protection locked="0"/>
    </xf>
    <xf numFmtId="0" fontId="0" fillId="0" borderId="99" xfId="0" applyBorder="1" applyProtection="1">
      <protection locked="0"/>
    </xf>
    <xf numFmtId="0" fontId="0" fillId="0" borderId="89" xfId="0" applyFill="1" applyBorder="1" applyProtection="1">
      <protection locked="0"/>
    </xf>
    <xf numFmtId="0" fontId="0" fillId="0" borderId="94" xfId="0" applyFill="1" applyBorder="1" applyProtection="1">
      <protection locked="0"/>
    </xf>
    <xf numFmtId="0" fontId="0" fillId="0" borderId="100" xfId="0" applyBorder="1" applyProtection="1">
      <protection locked="0"/>
    </xf>
    <xf numFmtId="0" fontId="0" fillId="0" borderId="88" xfId="0" applyFill="1" applyBorder="1" applyProtection="1">
      <protection locked="0"/>
    </xf>
    <xf numFmtId="0" fontId="0" fillId="0" borderId="78" xfId="0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0" fillId="0" borderId="101" xfId="0" applyBorder="1" applyProtection="1">
      <protection locked="0"/>
    </xf>
    <xf numFmtId="0" fontId="0" fillId="0" borderId="102" xfId="0" applyBorder="1" applyProtection="1">
      <protection locked="0"/>
    </xf>
    <xf numFmtId="0" fontId="0" fillId="0" borderId="103" xfId="0" applyBorder="1" applyProtection="1">
      <protection locked="0"/>
    </xf>
    <xf numFmtId="0" fontId="4" fillId="4" borderId="1" xfId="4" applyAlignment="1">
      <alignment horizontal="center"/>
    </xf>
    <xf numFmtId="2" fontId="0" fillId="0" borderId="6" xfId="0" applyNumberFormat="1" applyFill="1" applyBorder="1" applyAlignment="1">
      <alignment horizontal="center" vertical="center"/>
    </xf>
    <xf numFmtId="166" fontId="17" fillId="0" borderId="49" xfId="3" applyNumberFormat="1" applyFont="1" applyFill="1" applyBorder="1" applyAlignment="1">
      <alignment horizontal="center" vertical="center"/>
    </xf>
    <xf numFmtId="1" fontId="4" fillId="4" borderId="1" xfId="4" applyNumberFormat="1" applyAlignment="1">
      <alignment horizontal="right" vertical="center"/>
    </xf>
    <xf numFmtId="0" fontId="6" fillId="0" borderId="0" xfId="0" applyFont="1" applyAlignment="1">
      <alignment horizontal="right"/>
    </xf>
    <xf numFmtId="0" fontId="19" fillId="9" borderId="69" xfId="9" applyFont="1"/>
    <xf numFmtId="0" fontId="0" fillId="9" borderId="69" xfId="9" applyFont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/>
    </xf>
    <xf numFmtId="3" fontId="17" fillId="0" borderId="49" xfId="3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left" vertical="center" wrapText="1"/>
    </xf>
    <xf numFmtId="0" fontId="23" fillId="0" borderId="6" xfId="6" applyFont="1" applyFill="1" applyBorder="1" applyAlignment="1">
      <alignment horizontal="center" vertical="center"/>
    </xf>
    <xf numFmtId="0" fontId="24" fillId="5" borderId="1" xfId="5" applyFont="1" applyAlignment="1">
      <alignment horizontal="center" vertical="center"/>
    </xf>
    <xf numFmtId="164" fontId="23" fillId="7" borderId="6" xfId="6" applyNumberFormat="1" applyFont="1" applyFill="1" applyBorder="1" applyAlignment="1">
      <alignment horizontal="left" vertical="center" wrapText="1"/>
    </xf>
    <xf numFmtId="164" fontId="24" fillId="5" borderId="1" xfId="5" applyNumberFormat="1" applyFont="1" applyAlignment="1">
      <alignment horizontal="left" vertical="center" wrapText="1"/>
    </xf>
    <xf numFmtId="0" fontId="25" fillId="0" borderId="6" xfId="0" applyFont="1" applyBorder="1" applyAlignment="1">
      <alignment horizontal="center" vertical="center"/>
    </xf>
    <xf numFmtId="0" fontId="7" fillId="0" borderId="0" xfId="6"/>
    <xf numFmtId="1" fontId="4" fillId="4" borderId="24" xfId="4" applyNumberFormat="1" applyBorder="1" applyAlignment="1">
      <alignment horizontal="right" vertical="center"/>
    </xf>
    <xf numFmtId="0" fontId="4" fillId="4" borderId="24" xfId="4" applyNumberForma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4" fillId="4" borderId="105" xfId="4" applyNumberFormat="1" applyBorder="1" applyAlignment="1">
      <alignment horizontal="center" vertical="center"/>
    </xf>
    <xf numFmtId="164" fontId="7" fillId="9" borderId="69" xfId="9" applyNumberFormat="1" applyFont="1" applyAlignment="1">
      <alignment horizontal="left" vertical="center" wrapText="1"/>
    </xf>
    <xf numFmtId="164" fontId="7" fillId="9" borderId="66" xfId="9" applyNumberFormat="1" applyFont="1" applyBorder="1" applyAlignment="1">
      <alignment horizontal="left" vertical="center" wrapText="1"/>
    </xf>
    <xf numFmtId="0" fontId="21" fillId="0" borderId="16" xfId="2" applyFont="1" applyFill="1" applyBorder="1" applyAlignment="1">
      <alignment horizontal="center" vertical="center"/>
    </xf>
    <xf numFmtId="0" fontId="4" fillId="4" borderId="4" xfId="4" applyBorder="1" applyAlignment="1" applyProtection="1">
      <alignment horizontal="center" vertical="center" wrapText="1"/>
      <protection locked="0"/>
    </xf>
    <xf numFmtId="0" fontId="4" fillId="4" borderId="9" xfId="4" applyBorder="1" applyAlignment="1" applyProtection="1">
      <alignment horizontal="center" vertical="center" wrapText="1"/>
      <protection locked="0"/>
    </xf>
    <xf numFmtId="0" fontId="17" fillId="0" borderId="5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56" xfId="3" applyFont="1" applyFill="1" applyBorder="1" applyAlignment="1">
      <alignment horizontal="center" vertical="center"/>
    </xf>
    <xf numFmtId="0" fontId="17" fillId="0" borderId="74" xfId="3" applyFont="1" applyFill="1" applyBorder="1" applyAlignment="1">
      <alignment horizontal="center" vertical="center"/>
    </xf>
    <xf numFmtId="0" fontId="17" fillId="0" borderId="75" xfId="3" applyFont="1" applyFill="1" applyBorder="1" applyAlignment="1">
      <alignment horizontal="center" vertical="center"/>
    </xf>
    <xf numFmtId="0" fontId="17" fillId="0" borderId="76" xfId="3" applyFont="1" applyFill="1" applyBorder="1" applyAlignment="1">
      <alignment horizontal="center" vertical="center"/>
    </xf>
    <xf numFmtId="0" fontId="17" fillId="0" borderId="54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3" borderId="51" xfId="3" applyFont="1" applyBorder="1" applyAlignment="1">
      <alignment horizontal="center" vertical="center"/>
    </xf>
    <xf numFmtId="0" fontId="18" fillId="3" borderId="52" xfId="3" applyFont="1" applyBorder="1" applyAlignment="1">
      <alignment horizontal="center" vertical="center"/>
    </xf>
    <xf numFmtId="0" fontId="18" fillId="3" borderId="53" xfId="3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7" fillId="0" borderId="72" xfId="3" applyFont="1" applyFill="1" applyBorder="1" applyAlignment="1">
      <alignment horizontal="center" vertical="center"/>
    </xf>
    <xf numFmtId="0" fontId="17" fillId="0" borderId="39" xfId="3" applyFont="1" applyFill="1" applyBorder="1" applyAlignment="1">
      <alignment horizontal="center" vertical="center"/>
    </xf>
    <xf numFmtId="0" fontId="17" fillId="0" borderId="73" xfId="3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</cellXfs>
  <cellStyles count="10">
    <cellStyle name="Bad" xfId="3" builtinId="27"/>
    <cellStyle name="Calculation" xfId="5" builtinId="22"/>
    <cellStyle name="Currency" xfId="1" builtinId="4"/>
    <cellStyle name="Explanatory Text" xfId="8" builtinId="53"/>
    <cellStyle name="Good" xfId="2" builtinId="26"/>
    <cellStyle name="Input" xfId="4" builtinId="20"/>
    <cellStyle name="Normal" xfId="0" builtinId="0"/>
    <cellStyle name="Normal 2" xfId="6" xr:uid="{00000000-0005-0000-0000-000007000000}"/>
    <cellStyle name="Normal 2 3" xfId="7" xr:uid="{00000000-0005-0000-0000-000008000000}"/>
    <cellStyle name="Note" xfId="9" builtinId="10"/>
  </cellStyles>
  <dxfs count="18">
    <dxf>
      <fill>
        <patternFill>
          <bgColor theme="9" tint="0.59996337778862885"/>
        </patternFill>
      </fill>
    </dxf>
    <dxf>
      <fill>
        <patternFill patternType="solid">
          <fgColor auto="1"/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12</xdr:col>
      <xdr:colOff>48566</xdr:colOff>
      <xdr:row>33</xdr:row>
      <xdr:rowOff>172325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F36109-7C49-4762-8AA6-9BABA14E2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6744641" cy="626832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31</xdr:row>
      <xdr:rowOff>104775</xdr:rowOff>
    </xdr:from>
    <xdr:to>
      <xdr:col>7</xdr:col>
      <xdr:colOff>85725</xdr:colOff>
      <xdr:row>31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AD0F968-5D24-4C7B-9957-201D58F41DB9}"/>
            </a:ext>
          </a:extLst>
        </xdr:cNvPr>
        <xdr:cNvCxnSpPr/>
      </xdr:nvCxnSpPr>
      <xdr:spPr>
        <a:xfrm flipH="1">
          <a:off x="1638300" y="6010275"/>
          <a:ext cx="27146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D9A40A6-BC48-4184-B303-E71427934E60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BA0C877-F94A-40D0-A71A-6CDDE6F553A7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1CC7509-C576-4386-8BA9-73192679F916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B5F17E7-8201-479A-8BBF-B61AC248BC04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C24D8AD-09AC-4574-B2CE-0149F40BF7B4}"/>
            </a:ext>
          </a:extLst>
        </xdr:cNvPr>
        <xdr:cNvCxnSpPr/>
      </xdr:nvCxnSpPr>
      <xdr:spPr>
        <a:xfrm flipH="1">
          <a:off x="9584531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A1516AD-30B7-454B-9962-4E3CFB3BE6A7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E8B8EF6-600F-432B-944A-CBE4C268BAA1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302881B-3E0A-405B-AEBB-2A522C14E997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354D61D-4453-4773-AF7F-C47DA87B005D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11EC643-40B1-456E-8A05-B9B8D0665712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B8C6820-BC7C-4917-8078-743825C32407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</xdr:row>
      <xdr:rowOff>107156</xdr:rowOff>
    </xdr:from>
    <xdr:to>
      <xdr:col>7</xdr:col>
      <xdr:colOff>583406</xdr:colOff>
      <xdr:row>1</xdr:row>
      <xdr:rowOff>107156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38863E7-A189-46B7-B725-AC73F0016AD1}"/>
            </a:ext>
          </a:extLst>
        </xdr:cNvPr>
        <xdr:cNvCxnSpPr/>
      </xdr:nvCxnSpPr>
      <xdr:spPr>
        <a:xfrm flipH="1">
          <a:off x="9577387" y="535781"/>
          <a:ext cx="51196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S20" sqref="S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08" t="s">
        <v>188</v>
      </c>
      <c r="L21" s="28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08" t="s">
        <v>188</v>
      </c>
      <c r="L21" s="28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Q6" sqref="Q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206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24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ht="22.5" customHeight="1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41"/>
  <sheetViews>
    <sheetView tabSelected="1" workbookViewId="0">
      <selection activeCell="N16" sqref="N16"/>
    </sheetView>
  </sheetViews>
  <sheetFormatPr defaultRowHeight="15" x14ac:dyDescent="0.25"/>
  <cols>
    <col min="1" max="1" width="28.85546875" customWidth="1"/>
    <col min="2" max="2" width="13.85546875" customWidth="1"/>
    <col min="3" max="3" width="8" customWidth="1"/>
    <col min="4" max="4" width="26.5703125" bestFit="1" customWidth="1"/>
    <col min="5" max="5" width="12.28515625" customWidth="1"/>
    <col min="6" max="6" width="10.28515625" customWidth="1"/>
    <col min="7" max="7" width="26.5703125" bestFit="1" customWidth="1"/>
    <col min="8" max="8" width="13.42578125" bestFit="1" customWidth="1"/>
    <col min="9" max="9" width="11.140625" customWidth="1"/>
    <col min="10" max="10" width="26.85546875" customWidth="1"/>
    <col min="11" max="11" width="14.85546875" customWidth="1"/>
    <col min="12" max="12" width="10" customWidth="1"/>
    <col min="13" max="13" width="12.85546875" customWidth="1"/>
    <col min="15" max="15" width="11.140625" hidden="1" customWidth="1"/>
  </cols>
  <sheetData>
    <row r="1" spans="1:15" ht="33.75" customHeight="1" thickBot="1" x14ac:dyDescent="0.3">
      <c r="A1" s="22" t="s">
        <v>69</v>
      </c>
      <c r="B1" s="230" t="s">
        <v>114</v>
      </c>
      <c r="C1" s="231"/>
      <c r="D1" s="231"/>
      <c r="E1" s="232"/>
      <c r="F1" s="70" t="s">
        <v>71</v>
      </c>
      <c r="G1" s="89"/>
      <c r="H1" s="86" t="s">
        <v>115</v>
      </c>
      <c r="I1" s="213"/>
      <c r="J1" s="214"/>
      <c r="K1" s="86" t="s">
        <v>145</v>
      </c>
      <c r="L1" s="213"/>
      <c r="M1" s="214"/>
    </row>
    <row r="2" spans="1:15" ht="15.75" thickBot="1" x14ac:dyDescent="0.3"/>
    <row r="3" spans="1:15" ht="16.5" thickBot="1" x14ac:dyDescent="0.3">
      <c r="D3" s="227" t="s">
        <v>139</v>
      </c>
      <c r="E3" s="228"/>
      <c r="F3" s="228"/>
      <c r="G3" s="229"/>
    </row>
    <row r="4" spans="1:15" ht="16.5" thickBot="1" x14ac:dyDescent="0.3">
      <c r="D4" s="224" t="s">
        <v>98</v>
      </c>
      <c r="E4" s="225"/>
      <c r="F4" s="226"/>
      <c r="G4" s="137" t="s">
        <v>67</v>
      </c>
    </row>
    <row r="5" spans="1:15" ht="15.75" x14ac:dyDescent="0.25">
      <c r="D5" s="221" t="s">
        <v>99</v>
      </c>
      <c r="E5" s="222"/>
      <c r="F5" s="223"/>
      <c r="G5" s="88">
        <f>SUMIF(B18,"NO",B13)+SUMIF(E18,"NO",E13)+SUMIF(H18,"NO",H13)+SUMIF(K18,"NO",K13)+SUMIF(B29,"NO",B24)+SUMIF(E29,"NO",E24)+SUMIF(H29,"NO",H24)+SUMIF(K29,"NO",K24)+SUMIF(B40,"NO",B35)+SUMIF(E40,"NO",E35)+SUMIF(H40,"NO",H35)+SUMIF(K40,"NO",K35)</f>
        <v>0</v>
      </c>
      <c r="O5" t="s">
        <v>141</v>
      </c>
    </row>
    <row r="6" spans="1:15" ht="15.75" x14ac:dyDescent="0.25">
      <c r="D6" s="215" t="s">
        <v>119</v>
      </c>
      <c r="E6" s="216"/>
      <c r="F6" s="217"/>
      <c r="G6" s="197">
        <f>SUMIF(B18,"NO",B14)+SUMIF(E18,"NO",E14)+SUMIF(H18,"NO",H14)+SUMIF(K18,"NO",K14)+SUMIF(B29,"NO",B25)+SUMIF(E29,"NO",E25)+SUMIF(H29,"NO",H25)+SUMIF(K29,"NO",K25)+SUMIF(B40,"NO",B36)+SUMIF(E40,"NO",E36)+SUMIF(H40,"NO",H36)+SUMIF(K40,"NO",K36)</f>
        <v>0</v>
      </c>
      <c r="O6" t="s">
        <v>142</v>
      </c>
    </row>
    <row r="7" spans="1:15" ht="15.75" x14ac:dyDescent="0.25">
      <c r="D7" s="218" t="s">
        <v>120</v>
      </c>
      <c r="E7" s="219"/>
      <c r="F7" s="220"/>
      <c r="G7" s="154" t="str">
        <f>IF(G6=0,"",(G5/(G6/43560)))</f>
        <v/>
      </c>
      <c r="H7" s="155"/>
      <c r="I7" s="156"/>
      <c r="J7" s="156"/>
      <c r="O7" t="s">
        <v>143</v>
      </c>
    </row>
    <row r="8" spans="1:15" ht="15.75" x14ac:dyDescent="0.25">
      <c r="D8" s="218" t="s">
        <v>159</v>
      </c>
      <c r="E8" s="219"/>
      <c r="F8" s="220"/>
      <c r="G8" s="191">
        <f>SUMIF(B18,"NO",B15)+SUMIF(E18,"NO",E15)+SUMIF(H18,"NO",H15)+SUMIF(K18,"NO",K15)+SUMIF(B29,"NO",B26)+SUMIF(E29,"NO",E26)+SUMIF(H29,"NO",H26)+SUMIF(K29,"NO",K26)+SUMIF(B40,"NO",B37)+SUMIF(E40,"NO",E37)+SUMIF(H40,"NO",H37)+SUMIF(K40,"NO",K37)</f>
        <v>0</v>
      </c>
    </row>
    <row r="9" spans="1:15" ht="16.5" thickBot="1" x14ac:dyDescent="0.3">
      <c r="D9" s="233" t="s">
        <v>160</v>
      </c>
      <c r="E9" s="234"/>
      <c r="F9" s="235"/>
      <c r="G9" s="85" t="str">
        <f>IF(G8=0,"",(G5/G8))</f>
        <v/>
      </c>
    </row>
    <row r="10" spans="1:15" ht="15.75" thickBot="1" x14ac:dyDescent="0.3"/>
    <row r="11" spans="1:15" ht="15.75" thickBot="1" x14ac:dyDescent="0.3">
      <c r="A11" s="87" t="s">
        <v>70</v>
      </c>
      <c r="B11" s="133" t="str">
        <f>IF('Trench #1'!$K$1=0,"",'Trench #1'!$K$1)</f>
        <v/>
      </c>
      <c r="D11" s="87" t="s">
        <v>70</v>
      </c>
      <c r="E11" s="133" t="str">
        <f>IF('Trench #2'!$K$1=0,"",'Trench #2'!$K$1)</f>
        <v/>
      </c>
      <c r="G11" s="87" t="s">
        <v>70</v>
      </c>
      <c r="H11" s="133" t="str">
        <f>IF('Trench #3'!$K$1=0,"",'Trench #3'!$K$1)</f>
        <v/>
      </c>
      <c r="J11" s="87" t="s">
        <v>70</v>
      </c>
      <c r="K11" s="133" t="str">
        <f>IF('Trench #4'!$K$1=0,"",'Trench #4'!$K$1)</f>
        <v/>
      </c>
    </row>
    <row r="12" spans="1:15" x14ac:dyDescent="0.25">
      <c r="A12" s="49" t="s">
        <v>98</v>
      </c>
      <c r="B12" s="49" t="s">
        <v>67</v>
      </c>
      <c r="D12" s="49" t="s">
        <v>98</v>
      </c>
      <c r="E12" s="49" t="s">
        <v>67</v>
      </c>
      <c r="G12" s="49" t="s">
        <v>98</v>
      </c>
      <c r="H12" s="49" t="s">
        <v>67</v>
      </c>
      <c r="J12" s="49" t="s">
        <v>98</v>
      </c>
      <c r="K12" s="49" t="s">
        <v>67</v>
      </c>
    </row>
    <row r="13" spans="1:15" x14ac:dyDescent="0.25">
      <c r="A13" s="48" t="s">
        <v>99</v>
      </c>
      <c r="B13" s="69">
        <f>'Trench #1'!$F$57</f>
        <v>0</v>
      </c>
      <c r="D13" s="48" t="s">
        <v>99</v>
      </c>
      <c r="E13" s="69">
        <f>'Trench #2'!$F$57</f>
        <v>0</v>
      </c>
      <c r="G13" s="48" t="s">
        <v>99</v>
      </c>
      <c r="H13" s="69">
        <f>'Trench #3'!$F$57</f>
        <v>0</v>
      </c>
      <c r="J13" s="48" t="s">
        <v>99</v>
      </c>
      <c r="K13" s="69">
        <f>'Trench #4'!$F$57</f>
        <v>0</v>
      </c>
    </row>
    <row r="14" spans="1:15" x14ac:dyDescent="0.25">
      <c r="A14" s="48" t="s">
        <v>119</v>
      </c>
      <c r="B14" s="198">
        <f>'Trench #1'!$J$4</f>
        <v>0</v>
      </c>
      <c r="D14" s="48" t="s">
        <v>119</v>
      </c>
      <c r="E14" s="198">
        <f>'Trench #2'!$J$4</f>
        <v>0</v>
      </c>
      <c r="G14" s="48" t="s">
        <v>119</v>
      </c>
      <c r="H14" s="198">
        <f>'Trench #3'!$J$4</f>
        <v>0</v>
      </c>
      <c r="J14" s="48" t="s">
        <v>119</v>
      </c>
      <c r="K14" s="198">
        <f>'Trench #4'!$J$4</f>
        <v>0</v>
      </c>
    </row>
    <row r="15" spans="1:15" x14ac:dyDescent="0.25">
      <c r="A15" s="48" t="s">
        <v>161</v>
      </c>
      <c r="B15" s="190">
        <f>'Trench #1'!$M$4*Totals!B14/43560</f>
        <v>0</v>
      </c>
      <c r="D15" s="48" t="s">
        <v>161</v>
      </c>
      <c r="E15" s="190">
        <f>'Trench #2'!$M$4*Totals!E14/43560</f>
        <v>0</v>
      </c>
      <c r="G15" s="48" t="s">
        <v>161</v>
      </c>
      <c r="H15" s="190">
        <f>'Trench #3'!$M$4*Totals!H14/43560</f>
        <v>0</v>
      </c>
      <c r="J15" s="48" t="s">
        <v>161</v>
      </c>
      <c r="K15" s="190">
        <f>'Trench #4'!$M$4*Totals!K14/43560</f>
        <v>0</v>
      </c>
    </row>
    <row r="16" spans="1:15" x14ac:dyDescent="0.25">
      <c r="A16" s="48" t="s">
        <v>120</v>
      </c>
      <c r="B16" s="69">
        <f>'Trench #1'!$M$1</f>
        <v>0</v>
      </c>
      <c r="D16" s="48" t="s">
        <v>120</v>
      </c>
      <c r="E16" s="69">
        <f>'Trench #2'!$M$1</f>
        <v>0</v>
      </c>
      <c r="G16" s="48" t="s">
        <v>120</v>
      </c>
      <c r="H16" s="69">
        <f>'Trench #3'!$M$1</f>
        <v>0</v>
      </c>
      <c r="J16" s="48" t="s">
        <v>120</v>
      </c>
      <c r="K16" s="69">
        <f>'Trench #4'!$M$1</f>
        <v>0</v>
      </c>
    </row>
    <row r="17" spans="1:11" x14ac:dyDescent="0.25">
      <c r="A17" s="48" t="s">
        <v>162</v>
      </c>
      <c r="B17" s="69">
        <f>'Trench #1'!$O$1</f>
        <v>0</v>
      </c>
      <c r="D17" s="48" t="s">
        <v>162</v>
      </c>
      <c r="E17" s="69">
        <f>'Trench #2'!$O$1</f>
        <v>0</v>
      </c>
      <c r="G17" s="48" t="s">
        <v>162</v>
      </c>
      <c r="H17" s="69">
        <f>'Trench #3'!$O$1</f>
        <v>0</v>
      </c>
      <c r="J17" s="48" t="s">
        <v>162</v>
      </c>
      <c r="K17" s="69">
        <f>'Trench #4'!$O$1</f>
        <v>0</v>
      </c>
    </row>
    <row r="18" spans="1:11" x14ac:dyDescent="0.25">
      <c r="A18" s="48" t="s">
        <v>144</v>
      </c>
      <c r="B18" s="136" t="s">
        <v>143</v>
      </c>
      <c r="D18" s="48" t="s">
        <v>144</v>
      </c>
      <c r="E18" s="157" t="s">
        <v>143</v>
      </c>
      <c r="G18" s="48" t="s">
        <v>144</v>
      </c>
      <c r="H18" s="157" t="s">
        <v>143</v>
      </c>
      <c r="J18" s="48" t="s">
        <v>144</v>
      </c>
      <c r="K18" s="157" t="s">
        <v>143</v>
      </c>
    </row>
    <row r="19" spans="1:11" x14ac:dyDescent="0.25">
      <c r="A19" s="212"/>
      <c r="B19" s="212"/>
      <c r="D19" s="212"/>
      <c r="E19" s="212"/>
      <c r="G19" s="212"/>
      <c r="H19" s="212"/>
      <c r="J19" s="212"/>
      <c r="K19" s="212"/>
    </row>
    <row r="21" spans="1:11" ht="15.75" thickBot="1" x14ac:dyDescent="0.3"/>
    <row r="22" spans="1:11" ht="15.75" thickBot="1" x14ac:dyDescent="0.3">
      <c r="A22" s="87" t="s">
        <v>70</v>
      </c>
      <c r="B22" s="133" t="str">
        <f>IF('Trench #5'!$K$1=0,"",'Trench #5'!$K$1)</f>
        <v/>
      </c>
      <c r="D22" s="87" t="s">
        <v>70</v>
      </c>
      <c r="E22" s="133" t="str">
        <f>IF('Trench #6'!$K$1=0,"",'Trench #6'!$K$1)</f>
        <v/>
      </c>
      <c r="G22" s="87" t="s">
        <v>70</v>
      </c>
      <c r="H22" s="133" t="str">
        <f>IF('Trench #7'!$K$1=0,"",'Trench #7'!$K$1)</f>
        <v/>
      </c>
      <c r="J22" s="87" t="s">
        <v>70</v>
      </c>
      <c r="K22" s="133" t="str">
        <f>IF('Trench #8'!$K$1=0,"",'Trench #8'!$K$1)</f>
        <v/>
      </c>
    </row>
    <row r="23" spans="1:11" x14ac:dyDescent="0.25">
      <c r="A23" s="49" t="s">
        <v>98</v>
      </c>
      <c r="B23" s="49" t="s">
        <v>67</v>
      </c>
      <c r="D23" s="49" t="s">
        <v>98</v>
      </c>
      <c r="E23" s="49" t="s">
        <v>67</v>
      </c>
      <c r="G23" s="49" t="s">
        <v>98</v>
      </c>
      <c r="H23" s="49" t="s">
        <v>67</v>
      </c>
      <c r="J23" s="49" t="s">
        <v>98</v>
      </c>
      <c r="K23" s="49" t="s">
        <v>67</v>
      </c>
    </row>
    <row r="24" spans="1:11" x14ac:dyDescent="0.25">
      <c r="A24" s="48" t="s">
        <v>99</v>
      </c>
      <c r="B24" s="69">
        <f>'Trench #5'!$F$57</f>
        <v>0</v>
      </c>
      <c r="D24" s="48" t="s">
        <v>99</v>
      </c>
      <c r="E24" s="69">
        <f>'Trench #6'!$F$57</f>
        <v>0</v>
      </c>
      <c r="G24" s="48" t="s">
        <v>99</v>
      </c>
      <c r="H24" s="69">
        <f>'Trench #7'!$F$57</f>
        <v>0</v>
      </c>
      <c r="J24" s="48" t="s">
        <v>99</v>
      </c>
      <c r="K24" s="69">
        <f>'Trench #8'!$F$57</f>
        <v>0</v>
      </c>
    </row>
    <row r="25" spans="1:11" x14ac:dyDescent="0.25">
      <c r="A25" s="48" t="s">
        <v>119</v>
      </c>
      <c r="B25" s="198">
        <f>'Trench #5'!$J$4</f>
        <v>0</v>
      </c>
      <c r="D25" s="48" t="s">
        <v>119</v>
      </c>
      <c r="E25" s="198">
        <f>'Trench #6'!$J$4</f>
        <v>0</v>
      </c>
      <c r="G25" s="48" t="s">
        <v>119</v>
      </c>
      <c r="H25" s="198">
        <f>'Trench #7'!$J$4</f>
        <v>0</v>
      </c>
      <c r="J25" s="48" t="s">
        <v>119</v>
      </c>
      <c r="K25" s="198">
        <f>'Trench #8'!$J$4</f>
        <v>0</v>
      </c>
    </row>
    <row r="26" spans="1:11" x14ac:dyDescent="0.25">
      <c r="A26" s="48" t="s">
        <v>161</v>
      </c>
      <c r="B26" s="190">
        <f>'Trench #5'!$M$4*Totals!B25/43560</f>
        <v>0</v>
      </c>
      <c r="D26" s="48" t="s">
        <v>161</v>
      </c>
      <c r="E26" s="190">
        <f>'Trench #6'!$M$4*Totals!E25/43560</f>
        <v>0</v>
      </c>
      <c r="G26" s="48" t="s">
        <v>161</v>
      </c>
      <c r="H26" s="190">
        <f>'Trench #7'!$M$4*Totals!H25/43560</f>
        <v>0</v>
      </c>
      <c r="J26" s="48" t="s">
        <v>161</v>
      </c>
      <c r="K26" s="190">
        <f>'Trench #8'!$M$4*Totals!K25/43560</f>
        <v>0</v>
      </c>
    </row>
    <row r="27" spans="1:11" x14ac:dyDescent="0.25">
      <c r="A27" s="48" t="s">
        <v>100</v>
      </c>
      <c r="B27" s="69">
        <f>'Trench #5'!$M$1</f>
        <v>0</v>
      </c>
      <c r="D27" s="48" t="s">
        <v>120</v>
      </c>
      <c r="E27" s="69">
        <f>'Trench #6'!$M$1</f>
        <v>0</v>
      </c>
      <c r="G27" s="48" t="s">
        <v>120</v>
      </c>
      <c r="H27" s="69">
        <f>'Trench #7'!$M$1</f>
        <v>0</v>
      </c>
      <c r="J27" s="48" t="s">
        <v>120</v>
      </c>
      <c r="K27" s="69">
        <f>'Trench #8'!$M$1</f>
        <v>0</v>
      </c>
    </row>
    <row r="28" spans="1:11" x14ac:dyDescent="0.25">
      <c r="A28" s="48" t="s">
        <v>162</v>
      </c>
      <c r="B28" s="69">
        <f>'Trench #5'!$O$1</f>
        <v>0</v>
      </c>
      <c r="D28" s="48" t="s">
        <v>162</v>
      </c>
      <c r="E28" s="69">
        <f>'Trench #6'!$O$1</f>
        <v>0</v>
      </c>
      <c r="G28" s="48" t="s">
        <v>162</v>
      </c>
      <c r="H28" s="69">
        <f>'Trench #7'!$O$1</f>
        <v>0</v>
      </c>
      <c r="J28" s="48" t="s">
        <v>162</v>
      </c>
      <c r="K28" s="69">
        <f>'Trench #8'!$O$1</f>
        <v>0</v>
      </c>
    </row>
    <row r="29" spans="1:11" x14ac:dyDescent="0.25">
      <c r="A29" s="48" t="s">
        <v>144</v>
      </c>
      <c r="B29" s="157" t="s">
        <v>143</v>
      </c>
      <c r="D29" s="48" t="s">
        <v>144</v>
      </c>
      <c r="E29" s="157" t="s">
        <v>143</v>
      </c>
      <c r="G29" s="48" t="s">
        <v>144</v>
      </c>
      <c r="H29" s="157" t="s">
        <v>143</v>
      </c>
      <c r="J29" s="48" t="s">
        <v>144</v>
      </c>
      <c r="K29" s="157" t="s">
        <v>143</v>
      </c>
    </row>
    <row r="30" spans="1:11" x14ac:dyDescent="0.25">
      <c r="A30" s="212"/>
      <c r="B30" s="212"/>
      <c r="D30" s="212"/>
      <c r="E30" s="212"/>
      <c r="G30" s="212"/>
      <c r="H30" s="212"/>
      <c r="J30" s="212"/>
      <c r="K30" s="212"/>
    </row>
    <row r="31" spans="1:11" x14ac:dyDescent="0.25">
      <c r="A31" s="135"/>
      <c r="B31" s="135"/>
      <c r="D31" s="135"/>
      <c r="E31" s="135"/>
      <c r="G31" s="135"/>
      <c r="H31" s="135"/>
      <c r="J31" s="135"/>
      <c r="K31" s="135"/>
    </row>
    <row r="32" spans="1:11" ht="15.75" thickBot="1" x14ac:dyDescent="0.3"/>
    <row r="33" spans="1:11" ht="15.75" thickBot="1" x14ac:dyDescent="0.3">
      <c r="A33" s="87" t="s">
        <v>70</v>
      </c>
      <c r="B33" s="133" t="str">
        <f>IF('Trench #9'!$K$1=0,"",'Trench #9'!$K$1)</f>
        <v/>
      </c>
      <c r="D33" s="87" t="s">
        <v>70</v>
      </c>
      <c r="E33" s="133" t="str">
        <f>IF('Trench #10'!$K$1=0,"",'Trench #10'!$K$1)</f>
        <v/>
      </c>
      <c r="G33" s="87" t="s">
        <v>70</v>
      </c>
      <c r="H33" s="133" t="str">
        <f>IF('Trench #11'!$K$1=0,"",'Trench #11'!$K$1)</f>
        <v/>
      </c>
      <c r="J33" s="87" t="s">
        <v>70</v>
      </c>
      <c r="K33" s="133" t="str">
        <f>IF('Trench #12'!$K$1=0,"",'Trench #12'!$K$1)</f>
        <v/>
      </c>
    </row>
    <row r="34" spans="1:11" x14ac:dyDescent="0.25">
      <c r="A34" s="49" t="s">
        <v>98</v>
      </c>
      <c r="B34" s="49" t="s">
        <v>67</v>
      </c>
      <c r="D34" s="49" t="s">
        <v>98</v>
      </c>
      <c r="E34" s="49" t="s">
        <v>67</v>
      </c>
      <c r="G34" s="49" t="s">
        <v>98</v>
      </c>
      <c r="H34" s="49" t="s">
        <v>67</v>
      </c>
      <c r="J34" s="49" t="s">
        <v>98</v>
      </c>
      <c r="K34" s="49" t="s">
        <v>67</v>
      </c>
    </row>
    <row r="35" spans="1:11" x14ac:dyDescent="0.25">
      <c r="A35" s="48" t="s">
        <v>99</v>
      </c>
      <c r="B35" s="69">
        <f>'Trench #9'!$F$57</f>
        <v>0</v>
      </c>
      <c r="D35" s="48" t="s">
        <v>99</v>
      </c>
      <c r="E35" s="69">
        <f>'Trench #10'!$F$57</f>
        <v>0</v>
      </c>
      <c r="G35" s="48" t="s">
        <v>99</v>
      </c>
      <c r="H35" s="69">
        <f>'Trench #11'!$F$57</f>
        <v>0</v>
      </c>
      <c r="J35" s="48" t="s">
        <v>99</v>
      </c>
      <c r="K35" s="69">
        <f>'Trench #12'!$F$57</f>
        <v>0</v>
      </c>
    </row>
    <row r="36" spans="1:11" x14ac:dyDescent="0.25">
      <c r="A36" s="48" t="s">
        <v>119</v>
      </c>
      <c r="B36" s="198">
        <f>'Trench #9'!$J$4</f>
        <v>0</v>
      </c>
      <c r="D36" s="48" t="s">
        <v>119</v>
      </c>
      <c r="E36" s="198">
        <f>'Trench #10'!$J$4</f>
        <v>0</v>
      </c>
      <c r="G36" s="48" t="s">
        <v>119</v>
      </c>
      <c r="H36" s="198">
        <f>'Trench #11'!$J$4</f>
        <v>0</v>
      </c>
      <c r="J36" s="48" t="s">
        <v>119</v>
      </c>
      <c r="K36" s="198">
        <f>'Trench #12'!$J$4</f>
        <v>0</v>
      </c>
    </row>
    <row r="37" spans="1:11" x14ac:dyDescent="0.25">
      <c r="A37" s="48" t="s">
        <v>161</v>
      </c>
      <c r="B37" s="190">
        <f>'Trench #9'!$M$4*Totals!B36/43560</f>
        <v>0</v>
      </c>
      <c r="D37" s="48" t="s">
        <v>161</v>
      </c>
      <c r="E37" s="190">
        <f>'Trench #10'!$M$4*Totals!E36/43560</f>
        <v>0</v>
      </c>
      <c r="G37" s="48" t="s">
        <v>161</v>
      </c>
      <c r="H37" s="190">
        <f>'Trench #11'!$M$4*Totals!H36/43560</f>
        <v>0</v>
      </c>
      <c r="J37" s="48" t="s">
        <v>161</v>
      </c>
      <c r="K37" s="190">
        <f>'Trench #12'!$M$4*Totals!K36/43560</f>
        <v>0</v>
      </c>
    </row>
    <row r="38" spans="1:11" x14ac:dyDescent="0.25">
      <c r="A38" s="48" t="s">
        <v>100</v>
      </c>
      <c r="B38" s="69">
        <f>'Trench #9'!$M$1</f>
        <v>0</v>
      </c>
      <c r="D38" s="48" t="s">
        <v>100</v>
      </c>
      <c r="E38" s="69">
        <f>'Trench #10'!$M$1</f>
        <v>0</v>
      </c>
      <c r="G38" s="48" t="s">
        <v>100</v>
      </c>
      <c r="H38" s="69">
        <f>'Trench #11'!$M$1</f>
        <v>0</v>
      </c>
      <c r="J38" s="48" t="s">
        <v>100</v>
      </c>
      <c r="K38" s="69">
        <f>'Trench #12'!$M$1</f>
        <v>0</v>
      </c>
    </row>
    <row r="39" spans="1:11" x14ac:dyDescent="0.25">
      <c r="A39" s="48" t="s">
        <v>162</v>
      </c>
      <c r="B39" s="69">
        <f>'Trench #9'!$O$1</f>
        <v>0</v>
      </c>
      <c r="D39" s="48" t="s">
        <v>162</v>
      </c>
      <c r="E39" s="69">
        <f>'Trench #10'!$O$1</f>
        <v>0</v>
      </c>
      <c r="G39" s="48" t="s">
        <v>162</v>
      </c>
      <c r="H39" s="69">
        <f>'Trench #11'!$O$1</f>
        <v>0</v>
      </c>
      <c r="J39" s="48" t="s">
        <v>162</v>
      </c>
      <c r="K39" s="69">
        <f>'Trench #12'!$O$1</f>
        <v>0</v>
      </c>
    </row>
    <row r="40" spans="1:11" x14ac:dyDescent="0.25">
      <c r="A40" s="48" t="s">
        <v>144</v>
      </c>
      <c r="B40" s="157" t="s">
        <v>143</v>
      </c>
      <c r="D40" s="48" t="s">
        <v>144</v>
      </c>
      <c r="E40" s="157" t="s">
        <v>143</v>
      </c>
      <c r="G40" s="48" t="s">
        <v>144</v>
      </c>
      <c r="H40" s="157" t="s">
        <v>143</v>
      </c>
      <c r="J40" s="48" t="s">
        <v>144</v>
      </c>
      <c r="K40" s="157" t="s">
        <v>143</v>
      </c>
    </row>
    <row r="41" spans="1:11" x14ac:dyDescent="0.25">
      <c r="A41" s="212"/>
      <c r="B41" s="212"/>
      <c r="D41" s="212"/>
      <c r="E41" s="212"/>
      <c r="G41" s="212"/>
      <c r="H41" s="212"/>
      <c r="J41" s="212"/>
      <c r="K41" s="212"/>
    </row>
  </sheetData>
  <sheetProtection algorithmName="SHA-512" hashValue="ePO5SwoxVIh7n93gxuSz13Xprm5IlXSTFGINb+O4Htzu7Ii2NuS+vnxmX1CnZkjEOkvJ+zm7pWde/dBAbeqdcA==" saltValue="zDmLAi+vs5ipRdoGdu5BcQ==" spinCount="100000" sheet="1" objects="1" scenarios="1"/>
  <mergeCells count="22">
    <mergeCell ref="L1:M1"/>
    <mergeCell ref="D6:F6"/>
    <mergeCell ref="D7:F7"/>
    <mergeCell ref="A19:B19"/>
    <mergeCell ref="J19:K19"/>
    <mergeCell ref="D19:E19"/>
    <mergeCell ref="G19:H19"/>
    <mergeCell ref="D5:F5"/>
    <mergeCell ref="D4:F4"/>
    <mergeCell ref="D3:G3"/>
    <mergeCell ref="I1:J1"/>
    <mergeCell ref="B1:E1"/>
    <mergeCell ref="D8:F8"/>
    <mergeCell ref="D9:F9"/>
    <mergeCell ref="G30:H30"/>
    <mergeCell ref="J30:K30"/>
    <mergeCell ref="A41:B41"/>
    <mergeCell ref="D41:E41"/>
    <mergeCell ref="G41:H41"/>
    <mergeCell ref="J41:K41"/>
    <mergeCell ref="A30:B30"/>
    <mergeCell ref="D30:E30"/>
  </mergeCells>
  <conditionalFormatting sqref="O18">
    <cfRule type="containsText" dxfId="17" priority="18" operator="containsText" text="ELIMINATE SYSTEM">
      <formula>NOT(ISERROR(SEARCH("ELIMINATE SYSTEM",O18)))</formula>
    </cfRule>
  </conditionalFormatting>
  <conditionalFormatting sqref="A19:B19">
    <cfRule type="containsText" dxfId="16" priority="17" operator="containsText" text="ELIMINATE SYSTEM">
      <formula>NOT(ISERROR(SEARCH("ELIMINATE SYSTEM",A19)))</formula>
    </cfRule>
  </conditionalFormatting>
  <conditionalFormatting sqref="D19:E19">
    <cfRule type="containsText" dxfId="15" priority="16" operator="containsText" text="ELIMINATE SYSTEM">
      <formula>NOT(ISERROR(SEARCH("ELIMINATE SYSTEM",D19)))</formula>
    </cfRule>
  </conditionalFormatting>
  <conditionalFormatting sqref="G19:H19">
    <cfRule type="containsText" dxfId="14" priority="15" operator="containsText" text="ELIMINATE SYSTEM">
      <formula>NOT(ISERROR(SEARCH("ELIMINATE SYSTEM",G19)))</formula>
    </cfRule>
  </conditionalFormatting>
  <conditionalFormatting sqref="J19:K19">
    <cfRule type="containsText" dxfId="13" priority="14" operator="containsText" text="ELIMINATE SYSTEM">
      <formula>NOT(ISERROR(SEARCH("ELIMINATE SYSTEM",J19)))</formula>
    </cfRule>
  </conditionalFormatting>
  <conditionalFormatting sqref="A30:B31">
    <cfRule type="containsText" dxfId="12" priority="13" operator="containsText" text="ELIMINATE SYSTEM">
      <formula>NOT(ISERROR(SEARCH("ELIMINATE SYSTEM",A30)))</formula>
    </cfRule>
  </conditionalFormatting>
  <conditionalFormatting sqref="D30:E31">
    <cfRule type="containsText" dxfId="11" priority="12" operator="containsText" text="ELIMINATE SYSTEM">
      <formula>NOT(ISERROR(SEARCH("ELIMINATE SYSTEM",D30)))</formula>
    </cfRule>
  </conditionalFormatting>
  <conditionalFormatting sqref="G30:H31">
    <cfRule type="containsText" dxfId="10" priority="11" operator="containsText" text="ELIMINATE SYSTEM">
      <formula>NOT(ISERROR(SEARCH("ELIMINATE SYSTEM",G30)))</formula>
    </cfRule>
  </conditionalFormatting>
  <conditionalFormatting sqref="J30:K31">
    <cfRule type="containsText" dxfId="9" priority="10" operator="containsText" text="ELIMINATE SYSTEM">
      <formula>NOT(ISERROR(SEARCH("ELIMINATE SYSTEM",J30)))</formula>
    </cfRule>
  </conditionalFormatting>
  <conditionalFormatting sqref="A41:B41">
    <cfRule type="containsText" dxfId="8" priority="9" operator="containsText" text="ELIMINATE SYSTEM">
      <formula>NOT(ISERROR(SEARCH("ELIMINATE SYSTEM",A41)))</formula>
    </cfRule>
  </conditionalFormatting>
  <conditionalFormatting sqref="D41:E41">
    <cfRule type="containsText" dxfId="7" priority="8" operator="containsText" text="ELIMINATE SYSTEM">
      <formula>NOT(ISERROR(SEARCH("ELIMINATE SYSTEM",D41)))</formula>
    </cfRule>
  </conditionalFormatting>
  <conditionalFormatting sqref="G41:H41">
    <cfRule type="containsText" dxfId="6" priority="7" operator="containsText" text="ELIMINATE SYSTEM">
      <formula>NOT(ISERROR(SEARCH("ELIMINATE SYSTEM",G41)))</formula>
    </cfRule>
  </conditionalFormatting>
  <conditionalFormatting sqref="J41:K41">
    <cfRule type="containsText" dxfId="5" priority="6" operator="containsText" text="ELIMINATE SYSTEM">
      <formula>NOT(ISERROR(SEARCH("ELIMINATE SYSTEM",J41)))</formula>
    </cfRule>
  </conditionalFormatting>
  <conditionalFormatting sqref="N18">
    <cfRule type="containsText" dxfId="4" priority="4" operator="containsText" text="ELIMINATE NEXT HIGHEST COST PER DRAINAGE AERA ACRE">
      <formula>NOT(ISERROR(SEARCH("ELIMINATE NEXT HIGHEST COST PER DRAINAGE AERA ACRE",N18)))</formula>
    </cfRule>
    <cfRule type="containsText" dxfId="3" priority="5" operator="containsText" text="ELIMINATE NEXT HIGHEST COST PER DRAINAGE AREA ACRE">
      <formula>NOT(ISERROR(SEARCH("ELIMINATE NEXT HIGHEST COST PER DRAINAGE AREA ACRE",N18)))</formula>
    </cfRule>
  </conditionalFormatting>
  <conditionalFormatting sqref="H7:J7">
    <cfRule type="containsText" dxfId="2" priority="1" operator="containsText" text="OK">
      <formula>NOT(ISERROR(SEARCH("OK",H7)))</formula>
    </cfRule>
    <cfRule type="containsText" dxfId="1" priority="3" operator="containsText" text="ELIMINATE NEXT HIGHEST COST PER DRAINAGE AREA ACRE">
      <formula>NOT(ISERROR(SEARCH("ELIMINATE NEXT HIGHEST COST PER DRAINAGE AREA ACRE",H7)))</formula>
    </cfRule>
  </conditionalFormatting>
  <conditionalFormatting sqref="M11">
    <cfRule type="containsText" dxfId="0" priority="2" operator="containsText" text="OK">
      <formula>NOT(ISERROR(SEARCH("OK",M11)))</formula>
    </cfRule>
  </conditionalFormatting>
  <dataValidations count="1">
    <dataValidation type="list" allowBlank="1" showInputMessage="1" showErrorMessage="1" sqref="B18 K40 H40 E40 B40 K29 H29 E29 B29 K18 H18 E18" xr:uid="{00000000-0002-0000-0100-000000000000}">
      <formula1>$O$6:$O$7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R13" sqref="R13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70" t="s">
        <v>70</v>
      </c>
      <c r="K1" s="90"/>
      <c r="L1" s="50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184</v>
      </c>
      <c r="J15" s="248" t="s">
        <v>185</v>
      </c>
      <c r="K15" s="102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7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ht="22.5" customHeight="1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0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ref="Q51:Q52" si="5">(O51*P51)/9</f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6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5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6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6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6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6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J15:J16"/>
    <mergeCell ref="L20:M20"/>
    <mergeCell ref="I40:I41"/>
    <mergeCell ref="J40:J41"/>
    <mergeCell ref="N20:O20"/>
    <mergeCell ref="O26:Q26"/>
    <mergeCell ref="I56:L56"/>
    <mergeCell ref="P20:Q20"/>
    <mergeCell ref="B1:I1"/>
    <mergeCell ref="K40:M40"/>
    <mergeCell ref="N40:P40"/>
    <mergeCell ref="L46:N46"/>
    <mergeCell ref="O46:Q46"/>
    <mergeCell ref="I46:K46"/>
    <mergeCell ref="I6:J6"/>
    <mergeCell ref="K6:O6"/>
    <mergeCell ref="M26:N26"/>
    <mergeCell ref="K26:L26"/>
    <mergeCell ref="I26:J26"/>
    <mergeCell ref="I20:J20"/>
    <mergeCell ref="I15:I16"/>
    <mergeCell ref="Q40:Q4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08" t="s">
        <v>188</v>
      </c>
      <c r="L21" s="28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9"/>
      <c r="L22" s="119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9"/>
      <c r="L22" s="119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179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8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Q14" sqref="Q14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O26" sqref="O26:Q26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7"/>
      <c r="L22" s="120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79"/>
  <sheetViews>
    <sheetView topLeftCell="H1" zoomScale="80" zoomScaleNormal="80" workbookViewId="0">
      <pane ySplit="1" topLeftCell="A2" activePane="bottomLeft" state="frozen"/>
      <selection activeCell="Q27" sqref="Q27"/>
      <selection pane="bottomLeft" activeCell="Q15" sqref="Q15"/>
    </sheetView>
  </sheetViews>
  <sheetFormatPr defaultColWidth="30.5703125" defaultRowHeight="15" x14ac:dyDescent="0.25"/>
  <cols>
    <col min="1" max="1" width="42.85546875" customWidth="1"/>
    <col min="2" max="2" width="11.7109375" customWidth="1"/>
    <col min="3" max="3" width="18.140625" bestFit="1" customWidth="1"/>
    <col min="4" max="4" width="19.7109375" bestFit="1" customWidth="1"/>
    <col min="5" max="5" width="19.42578125" bestFit="1" customWidth="1"/>
    <col min="6" max="6" width="20.85546875" customWidth="1"/>
    <col min="7" max="7" width="9.85546875" customWidth="1"/>
    <col min="8" max="8" width="9.5703125" bestFit="1" customWidth="1"/>
    <col min="9" max="9" width="36.85546875" customWidth="1"/>
    <col min="12" max="12" width="32.42578125" customWidth="1"/>
  </cols>
  <sheetData>
    <row r="1" spans="1:17" ht="33.75" customHeight="1" thickBot="1" x14ac:dyDescent="0.3">
      <c r="A1" s="22" t="s">
        <v>69</v>
      </c>
      <c r="B1" s="241" t="s">
        <v>116</v>
      </c>
      <c r="C1" s="242"/>
      <c r="D1" s="242"/>
      <c r="E1" s="242"/>
      <c r="F1" s="242"/>
      <c r="G1" s="242"/>
      <c r="H1" s="242"/>
      <c r="I1" s="243"/>
      <c r="J1" s="138" t="s">
        <v>70</v>
      </c>
      <c r="K1" s="90"/>
      <c r="L1" s="138" t="s">
        <v>118</v>
      </c>
      <c r="M1" s="68">
        <f>IF(J4=0,0,(F57/(J4/43560)))</f>
        <v>0</v>
      </c>
      <c r="N1" s="138" t="s">
        <v>151</v>
      </c>
      <c r="O1" s="68">
        <f>IF(M1=0,0,(F57/(M4*J4/43560)))</f>
        <v>0</v>
      </c>
    </row>
    <row r="2" spans="1:17" ht="16.5" customHeight="1" thickBot="1" x14ac:dyDescent="0.3">
      <c r="A2" s="63"/>
      <c r="B2" s="64"/>
      <c r="C2" s="64"/>
      <c r="D2" s="64"/>
      <c r="E2" s="64"/>
      <c r="F2" s="64"/>
      <c r="G2" s="64"/>
      <c r="H2" s="195"/>
      <c r="I2" s="194" t="s">
        <v>163</v>
      </c>
    </row>
    <row r="3" spans="1:17" ht="15.75" customHeight="1" thickBot="1" x14ac:dyDescent="0.3">
      <c r="L3" s="44" t="s">
        <v>117</v>
      </c>
      <c r="M3" s="91"/>
    </row>
    <row r="4" spans="1:17" ht="15.75" thickBot="1" x14ac:dyDescent="0.3">
      <c r="I4" s="44" t="s">
        <v>101</v>
      </c>
      <c r="J4" s="91"/>
      <c r="K4" s="65"/>
      <c r="L4" s="44" t="s">
        <v>150</v>
      </c>
      <c r="M4" s="148"/>
    </row>
    <row r="5" spans="1:17" ht="30.75" thickBot="1" x14ac:dyDescent="0.3">
      <c r="A5" s="45" t="s">
        <v>97</v>
      </c>
      <c r="B5" s="46" t="s">
        <v>95</v>
      </c>
      <c r="C5" s="46" t="s">
        <v>68</v>
      </c>
      <c r="D5" s="47" t="s">
        <v>94</v>
      </c>
      <c r="E5" s="46" t="s">
        <v>96</v>
      </c>
      <c r="F5" s="46" t="s">
        <v>67</v>
      </c>
    </row>
    <row r="6" spans="1:17" ht="20.25" customHeight="1" thickBot="1" x14ac:dyDescent="0.3">
      <c r="A6" s="1" t="s">
        <v>0</v>
      </c>
      <c r="B6" s="2"/>
      <c r="C6" s="2"/>
      <c r="D6" s="2"/>
      <c r="E6" s="2"/>
      <c r="F6" s="2"/>
      <c r="I6" s="239" t="s">
        <v>72</v>
      </c>
      <c r="J6" s="240"/>
      <c r="K6" s="239" t="s">
        <v>73</v>
      </c>
      <c r="L6" s="247"/>
      <c r="M6" s="247"/>
      <c r="N6" s="247"/>
      <c r="O6" s="240"/>
    </row>
    <row r="7" spans="1:17" ht="39" customHeight="1" x14ac:dyDescent="0.25">
      <c r="A7" s="4" t="s">
        <v>191</v>
      </c>
      <c r="B7" s="5" t="s">
        <v>1</v>
      </c>
      <c r="C7" s="78">
        <f>J9+O13</f>
        <v>0</v>
      </c>
      <c r="D7" s="6">
        <v>75</v>
      </c>
      <c r="E7" s="4" t="s">
        <v>2</v>
      </c>
      <c r="F7" s="23">
        <f>D7*C7</f>
        <v>0</v>
      </c>
      <c r="I7" s="26" t="s">
        <v>138</v>
      </c>
      <c r="J7" s="29" t="s">
        <v>93</v>
      </c>
      <c r="K7" s="28" t="s">
        <v>74</v>
      </c>
      <c r="L7" s="26" t="s">
        <v>121</v>
      </c>
      <c r="M7" s="26" t="s">
        <v>122</v>
      </c>
      <c r="N7" s="27" t="s">
        <v>123</v>
      </c>
      <c r="O7" s="73" t="s">
        <v>93</v>
      </c>
    </row>
    <row r="8" spans="1:17" ht="15.75" thickBot="1" x14ac:dyDescent="0.3">
      <c r="A8" s="7" t="s">
        <v>180</v>
      </c>
      <c r="B8" s="8" t="s">
        <v>3</v>
      </c>
      <c r="C8" s="77">
        <f>N28</f>
        <v>0</v>
      </c>
      <c r="D8" s="10">
        <v>2038</v>
      </c>
      <c r="E8" s="7" t="s">
        <v>4</v>
      </c>
      <c r="F8" s="23">
        <f>D8*C8</f>
        <v>0</v>
      </c>
      <c r="I8" s="91"/>
      <c r="J8" s="30">
        <f>$M$3*(L22+I22+0.5+I8/2)/27</f>
        <v>0</v>
      </c>
      <c r="K8" s="111" t="s">
        <v>131</v>
      </c>
      <c r="L8" s="91"/>
      <c r="M8" s="127">
        <v>2</v>
      </c>
      <c r="N8" s="189"/>
      <c r="O8" s="72">
        <f>(L8*M8*N8)/27</f>
        <v>0</v>
      </c>
    </row>
    <row r="9" spans="1:17" ht="17.25" thickTop="1" thickBot="1" x14ac:dyDescent="0.3">
      <c r="A9" s="1" t="s">
        <v>5</v>
      </c>
      <c r="B9" s="2"/>
      <c r="C9" s="2"/>
      <c r="D9" s="2"/>
      <c r="E9" s="2"/>
      <c r="F9" s="2"/>
      <c r="G9" s="66"/>
      <c r="H9" s="66"/>
      <c r="J9" s="31">
        <f>ROUNDUP(SUM(J8),2)</f>
        <v>0</v>
      </c>
      <c r="K9" s="111" t="s">
        <v>131</v>
      </c>
      <c r="L9" s="91"/>
      <c r="M9" s="112">
        <v>2</v>
      </c>
      <c r="N9" s="189"/>
      <c r="O9" s="72">
        <f>(L9*M9*N9)/27</f>
        <v>0</v>
      </c>
      <c r="Q9" s="37"/>
    </row>
    <row r="10" spans="1:17" ht="15.75" customHeight="1" x14ac:dyDescent="0.25">
      <c r="A10" s="4" t="s">
        <v>6</v>
      </c>
      <c r="B10" s="5" t="s">
        <v>7</v>
      </c>
      <c r="C10" s="77">
        <f>I18</f>
        <v>0</v>
      </c>
      <c r="D10" s="6">
        <v>698</v>
      </c>
      <c r="E10" s="4" t="s">
        <v>4</v>
      </c>
      <c r="F10" s="23">
        <f>D10*C10</f>
        <v>0</v>
      </c>
      <c r="K10" s="92"/>
      <c r="L10" s="91"/>
      <c r="M10" s="96"/>
      <c r="N10" s="189"/>
      <c r="O10" s="72">
        <f>(L10*M10*N10)/27</f>
        <v>0</v>
      </c>
    </row>
    <row r="11" spans="1:17" ht="16.5" customHeight="1" x14ac:dyDescent="0.25">
      <c r="A11" s="4" t="s">
        <v>183</v>
      </c>
      <c r="B11" s="5" t="s">
        <v>182</v>
      </c>
      <c r="C11" s="77">
        <f>J18</f>
        <v>0</v>
      </c>
      <c r="D11" s="6">
        <v>700</v>
      </c>
      <c r="E11" s="4" t="s">
        <v>4</v>
      </c>
      <c r="F11" s="23">
        <f>D11*C11</f>
        <v>0</v>
      </c>
      <c r="K11" s="93"/>
      <c r="L11" s="91"/>
      <c r="M11" s="96"/>
      <c r="N11" s="189"/>
      <c r="O11" s="72">
        <f>(L11*M11*N11)/27</f>
        <v>0</v>
      </c>
    </row>
    <row r="12" spans="1:17" ht="15.75" thickBot="1" x14ac:dyDescent="0.3">
      <c r="A12" s="7" t="s">
        <v>8</v>
      </c>
      <c r="B12" s="8" t="s">
        <v>9</v>
      </c>
      <c r="C12" s="77">
        <f>K18</f>
        <v>0</v>
      </c>
      <c r="D12" s="9">
        <v>84</v>
      </c>
      <c r="E12" s="7" t="s">
        <v>10</v>
      </c>
      <c r="F12" s="23">
        <f t="shared" ref="F12:F16" si="0">D12*C12</f>
        <v>0</v>
      </c>
      <c r="K12" s="51" t="s">
        <v>85</v>
      </c>
      <c r="L12" s="91"/>
      <c r="M12" s="110">
        <v>2.5</v>
      </c>
      <c r="N12" s="189"/>
      <c r="O12" s="71">
        <f>(L12*M12*N12)/27</f>
        <v>0</v>
      </c>
    </row>
    <row r="13" spans="1:17" ht="16.5" thickTop="1" thickBot="1" x14ac:dyDescent="0.3">
      <c r="A13" s="7" t="s">
        <v>11</v>
      </c>
      <c r="B13" s="8" t="s">
        <v>12</v>
      </c>
      <c r="C13" s="77">
        <f>L18</f>
        <v>0</v>
      </c>
      <c r="D13" s="9">
        <v>70</v>
      </c>
      <c r="E13" s="7" t="s">
        <v>10</v>
      </c>
      <c r="F13" s="23">
        <f t="shared" si="0"/>
        <v>0</v>
      </c>
      <c r="O13" s="32">
        <f>SUM(O8:O12)</f>
        <v>0</v>
      </c>
    </row>
    <row r="14" spans="1:17" ht="16.5" thickTop="1" thickBot="1" x14ac:dyDescent="0.3">
      <c r="A14" s="7" t="s">
        <v>13</v>
      </c>
      <c r="B14" s="8" t="s">
        <v>14</v>
      </c>
      <c r="C14" s="77">
        <f>M18</f>
        <v>0</v>
      </c>
      <c r="D14" s="11">
        <v>128</v>
      </c>
      <c r="E14" s="7" t="s">
        <v>10</v>
      </c>
      <c r="F14" s="23">
        <f t="shared" si="0"/>
        <v>0</v>
      </c>
    </row>
    <row r="15" spans="1:17" ht="15.75" thickBot="1" x14ac:dyDescent="0.3">
      <c r="A15" s="7" t="s">
        <v>15</v>
      </c>
      <c r="B15" s="8" t="s">
        <v>16</v>
      </c>
      <c r="C15" s="77">
        <f>N18</f>
        <v>0</v>
      </c>
      <c r="D15" s="9">
        <v>84</v>
      </c>
      <c r="E15" s="7" t="s">
        <v>10</v>
      </c>
      <c r="F15" s="23">
        <f t="shared" si="0"/>
        <v>0</v>
      </c>
      <c r="I15" s="248" t="s">
        <v>186</v>
      </c>
      <c r="J15" s="248" t="s">
        <v>185</v>
      </c>
      <c r="K15" s="139" t="s">
        <v>124</v>
      </c>
      <c r="L15" s="74" t="s">
        <v>125</v>
      </c>
      <c r="M15" s="74" t="s">
        <v>126</v>
      </c>
      <c r="N15" s="74" t="s">
        <v>127</v>
      </c>
      <c r="O15" s="74" t="s">
        <v>128</v>
      </c>
    </row>
    <row r="16" spans="1:17" ht="21" customHeight="1" thickBot="1" x14ac:dyDescent="0.3">
      <c r="A16" s="7" t="s">
        <v>17</v>
      </c>
      <c r="B16" s="8" t="s">
        <v>18</v>
      </c>
      <c r="C16" s="77">
        <f>O18</f>
        <v>0</v>
      </c>
      <c r="D16" s="9">
        <v>181</v>
      </c>
      <c r="E16" s="7" t="s">
        <v>10</v>
      </c>
      <c r="F16" s="23">
        <f t="shared" si="0"/>
        <v>0</v>
      </c>
      <c r="I16" s="249"/>
      <c r="J16" s="249"/>
      <c r="K16" s="98"/>
      <c r="L16" s="94"/>
      <c r="M16" s="94"/>
      <c r="N16" s="94"/>
      <c r="O16" s="104"/>
      <c r="Q16" s="37"/>
    </row>
    <row r="17" spans="1:18" ht="27" customHeight="1" thickBot="1" x14ac:dyDescent="0.3">
      <c r="A17" s="1" t="s">
        <v>19</v>
      </c>
      <c r="B17" s="2"/>
      <c r="C17" s="2"/>
      <c r="D17" s="2"/>
      <c r="E17" s="2"/>
      <c r="F17" s="2"/>
      <c r="I17" s="130"/>
      <c r="J17" s="130"/>
      <c r="K17" s="113"/>
      <c r="L17" s="113"/>
      <c r="M17" s="114"/>
      <c r="N17" s="113"/>
      <c r="O17" s="115"/>
      <c r="P17" s="25"/>
    </row>
    <row r="18" spans="1:18" ht="27" thickTop="1" thickBot="1" x14ac:dyDescent="0.3">
      <c r="A18" s="4" t="s">
        <v>192</v>
      </c>
      <c r="B18" s="5" t="s">
        <v>20</v>
      </c>
      <c r="C18" s="78">
        <f>J24</f>
        <v>0</v>
      </c>
      <c r="D18" s="6">
        <v>93</v>
      </c>
      <c r="E18" s="4" t="s">
        <v>2</v>
      </c>
      <c r="F18" s="23">
        <f>C18*D18</f>
        <v>0</v>
      </c>
      <c r="I18" s="75">
        <f>ROUNDUP(SUM(I17),2)</f>
        <v>0</v>
      </c>
      <c r="J18" s="75">
        <f>ROUNDUP(SUM(J17),2)</f>
        <v>0</v>
      </c>
      <c r="K18" s="75">
        <f>ROUNDUP(SUM(K16:K17),2)</f>
        <v>0</v>
      </c>
      <c r="L18" s="75">
        <f>ROUNDUP(SUM(L16:L17),2)</f>
        <v>0</v>
      </c>
      <c r="M18" s="75">
        <f>ROUNDUP(SUM(M16:M17),2)</f>
        <v>0</v>
      </c>
      <c r="N18" s="75">
        <f>ROUNDUP(SUM(N16:N17),2)</f>
        <v>0</v>
      </c>
      <c r="O18" s="36">
        <f>ROUNDUP(SUM(O16:O17),2)</f>
        <v>0</v>
      </c>
      <c r="P18" s="37"/>
    </row>
    <row r="19" spans="1:18" ht="22.5" customHeight="1" thickTop="1" thickBot="1" x14ac:dyDescent="0.3">
      <c r="A19" s="4" t="s">
        <v>189</v>
      </c>
      <c r="B19" s="5" t="s">
        <v>190</v>
      </c>
      <c r="C19" s="78">
        <f>K23</f>
        <v>0</v>
      </c>
      <c r="D19" s="210">
        <f>5*9</f>
        <v>45</v>
      </c>
      <c r="E19" s="4" t="s">
        <v>51</v>
      </c>
      <c r="F19" s="23">
        <f>C19*D19</f>
        <v>0</v>
      </c>
      <c r="J19" s="76"/>
      <c r="K19" s="76"/>
      <c r="M19" s="76"/>
    </row>
    <row r="20" spans="1:18" ht="15.75" thickBot="1" x14ac:dyDescent="0.3">
      <c r="A20" s="7" t="s">
        <v>21</v>
      </c>
      <c r="B20" s="8" t="s">
        <v>22</v>
      </c>
      <c r="C20" s="78">
        <f>M23</f>
        <v>0</v>
      </c>
      <c r="D20" s="9">
        <v>87</v>
      </c>
      <c r="E20" s="7" t="s">
        <v>2</v>
      </c>
      <c r="F20" s="23">
        <f>C20*D20</f>
        <v>0</v>
      </c>
      <c r="I20" s="239" t="s">
        <v>75</v>
      </c>
      <c r="J20" s="240"/>
      <c r="K20" s="196" t="s">
        <v>187</v>
      </c>
      <c r="L20" s="239" t="s">
        <v>76</v>
      </c>
      <c r="M20" s="240"/>
      <c r="N20" s="239" t="s">
        <v>146</v>
      </c>
      <c r="O20" s="240"/>
      <c r="P20" s="239" t="s">
        <v>147</v>
      </c>
      <c r="Q20" s="240"/>
    </row>
    <row r="21" spans="1:18" ht="15.75" thickBot="1" x14ac:dyDescent="0.3">
      <c r="A21" s="7" t="s">
        <v>193</v>
      </c>
      <c r="B21" s="8" t="s">
        <v>158</v>
      </c>
      <c r="C21" s="153">
        <f>Q23</f>
        <v>0</v>
      </c>
      <c r="D21" s="9"/>
      <c r="E21" s="7" t="s">
        <v>63</v>
      </c>
      <c r="F21" s="23">
        <f>C21</f>
        <v>0</v>
      </c>
      <c r="I21" s="26" t="s">
        <v>123</v>
      </c>
      <c r="J21" s="29" t="s">
        <v>93</v>
      </c>
      <c r="K21" s="27" t="s">
        <v>188</v>
      </c>
      <c r="L21" s="145" t="s">
        <v>123</v>
      </c>
      <c r="M21" s="27" t="s">
        <v>93</v>
      </c>
      <c r="N21" s="145" t="s">
        <v>138</v>
      </c>
      <c r="O21" s="29" t="s">
        <v>93</v>
      </c>
      <c r="P21" s="140"/>
      <c r="Q21" s="140"/>
    </row>
    <row r="22" spans="1:18" ht="16.5" thickBot="1" x14ac:dyDescent="0.3">
      <c r="A22" s="1" t="s">
        <v>23</v>
      </c>
      <c r="B22" s="2"/>
      <c r="C22" s="2"/>
      <c r="D22" s="2"/>
      <c r="E22" s="2"/>
      <c r="F22" s="2"/>
      <c r="I22" s="91"/>
      <c r="J22" s="134">
        <f>($M$3*I22)/27</f>
        <v>0</v>
      </c>
      <c r="K22" s="209"/>
      <c r="L22" s="119"/>
      <c r="M22" s="143">
        <f>($M$3*L22)/27</f>
        <v>0</v>
      </c>
      <c r="N22" s="144">
        <f>I8</f>
        <v>0</v>
      </c>
      <c r="O22" s="134">
        <f>$M$3*((2/12)+(N22/2))/27</f>
        <v>0</v>
      </c>
      <c r="P22" s="140"/>
      <c r="Q22" s="142"/>
    </row>
    <row r="23" spans="1:18" ht="16.5" thickTop="1" thickBot="1" x14ac:dyDescent="0.3">
      <c r="A23" s="13" t="s">
        <v>24</v>
      </c>
      <c r="B23" s="14" t="s">
        <v>194</v>
      </c>
      <c r="C23" s="79">
        <f>L12</f>
        <v>0</v>
      </c>
      <c r="D23" s="15">
        <v>570</v>
      </c>
      <c r="E23" s="13" t="s">
        <v>10</v>
      </c>
      <c r="F23" s="23">
        <f>C23*D23</f>
        <v>0</v>
      </c>
      <c r="I23" s="193" t="s">
        <v>174</v>
      </c>
      <c r="J23" s="192"/>
      <c r="K23" s="80">
        <f>ROUNDUP(SUM(K22),2)</f>
        <v>0</v>
      </c>
      <c r="M23" s="80">
        <f>ROUNDUP(SUM(M22),2)</f>
        <v>0</v>
      </c>
      <c r="O23" s="80">
        <f>O22</f>
        <v>0</v>
      </c>
      <c r="P23" s="193" t="s">
        <v>63</v>
      </c>
      <c r="Q23" s="147"/>
      <c r="R23" s="146"/>
    </row>
    <row r="24" spans="1:18" ht="16.5" thickTop="1" thickBot="1" x14ac:dyDescent="0.3">
      <c r="A24" s="13" t="s">
        <v>152</v>
      </c>
      <c r="B24" s="14" t="s">
        <v>154</v>
      </c>
      <c r="C24" s="79">
        <f>J28</f>
        <v>0</v>
      </c>
      <c r="D24" s="15">
        <v>4503</v>
      </c>
      <c r="E24" s="13" t="s">
        <v>4</v>
      </c>
      <c r="F24" s="23">
        <f t="shared" ref="F24:F34" si="1">C24*D24</f>
        <v>0</v>
      </c>
      <c r="J24" s="80">
        <f>J22-J23</f>
        <v>0</v>
      </c>
    </row>
    <row r="25" spans="1:18" ht="16.5" thickTop="1" thickBot="1" x14ac:dyDescent="0.3">
      <c r="A25" s="13" t="s">
        <v>153</v>
      </c>
      <c r="B25" s="14" t="s">
        <v>155</v>
      </c>
      <c r="C25" s="79">
        <f>J29</f>
        <v>0</v>
      </c>
      <c r="D25" s="211">
        <v>10000</v>
      </c>
      <c r="E25" s="13" t="s">
        <v>4</v>
      </c>
      <c r="F25" s="23">
        <f t="shared" si="1"/>
        <v>0</v>
      </c>
    </row>
    <row r="26" spans="1:18" ht="15.75" thickBot="1" x14ac:dyDescent="0.3">
      <c r="A26" s="7" t="s">
        <v>25</v>
      </c>
      <c r="B26" s="8" t="s">
        <v>26</v>
      </c>
      <c r="C26" s="77">
        <f>J30</f>
        <v>0</v>
      </c>
      <c r="D26" s="9">
        <v>8381</v>
      </c>
      <c r="E26" s="7" t="s">
        <v>4</v>
      </c>
      <c r="F26" s="23">
        <f t="shared" si="1"/>
        <v>0</v>
      </c>
      <c r="I26" s="239" t="s">
        <v>135</v>
      </c>
      <c r="J26" s="240"/>
      <c r="K26" s="239" t="s">
        <v>136</v>
      </c>
      <c r="L26" s="240"/>
      <c r="M26" s="239" t="s">
        <v>110</v>
      </c>
      <c r="N26" s="240"/>
      <c r="O26" s="239" t="s">
        <v>202</v>
      </c>
      <c r="P26" s="247"/>
      <c r="Q26" s="240"/>
    </row>
    <row r="27" spans="1:18" x14ac:dyDescent="0.25">
      <c r="A27" s="7" t="s">
        <v>27</v>
      </c>
      <c r="B27" s="8" t="s">
        <v>28</v>
      </c>
      <c r="C27" s="77">
        <f>J31</f>
        <v>0</v>
      </c>
      <c r="D27" s="9">
        <v>8155</v>
      </c>
      <c r="E27" s="7" t="s">
        <v>4</v>
      </c>
      <c r="F27" s="23">
        <f t="shared" si="1"/>
        <v>0</v>
      </c>
      <c r="I27" s="26" t="s">
        <v>86</v>
      </c>
      <c r="J27" s="58" t="s">
        <v>109</v>
      </c>
      <c r="K27" s="28" t="s">
        <v>92</v>
      </c>
      <c r="L27" s="29" t="s">
        <v>109</v>
      </c>
      <c r="M27" s="28" t="s">
        <v>92</v>
      </c>
      <c r="N27" s="54" t="s">
        <v>167</v>
      </c>
      <c r="O27" s="105" t="s">
        <v>121</v>
      </c>
      <c r="P27" s="26" t="s">
        <v>129</v>
      </c>
      <c r="Q27" s="26" t="s">
        <v>84</v>
      </c>
    </row>
    <row r="28" spans="1:18" ht="22.5" customHeight="1" thickBot="1" x14ac:dyDescent="0.3">
      <c r="A28" s="7" t="s">
        <v>29</v>
      </c>
      <c r="B28" s="8" t="s">
        <v>30</v>
      </c>
      <c r="C28" s="77">
        <f>J32</f>
        <v>0</v>
      </c>
      <c r="D28" s="9">
        <v>1000</v>
      </c>
      <c r="E28" s="7" t="s">
        <v>4</v>
      </c>
      <c r="F28" s="23">
        <f t="shared" si="1"/>
        <v>0</v>
      </c>
      <c r="I28" s="52" t="s">
        <v>148</v>
      </c>
      <c r="J28" s="95"/>
      <c r="K28" s="41" t="s">
        <v>172</v>
      </c>
      <c r="L28" s="91"/>
      <c r="M28" s="59" t="s">
        <v>111</v>
      </c>
      <c r="N28" s="91"/>
      <c r="O28" s="116"/>
      <c r="P28" s="117"/>
      <c r="Q28" s="106">
        <f>(O28*P28)/9</f>
        <v>0</v>
      </c>
      <c r="R28" s="25"/>
    </row>
    <row r="29" spans="1:18" ht="16.5" thickTop="1" thickBot="1" x14ac:dyDescent="0.3">
      <c r="A29" s="199" t="s">
        <v>31</v>
      </c>
      <c r="B29" s="200" t="s">
        <v>32</v>
      </c>
      <c r="C29" s="201">
        <f t="shared" ref="C29" si="2">J33</f>
        <v>0</v>
      </c>
      <c r="D29" s="202">
        <v>12816</v>
      </c>
      <c r="E29" s="199" t="s">
        <v>4</v>
      </c>
      <c r="F29" s="203">
        <f t="shared" si="1"/>
        <v>0</v>
      </c>
      <c r="I29" s="52" t="s">
        <v>149</v>
      </c>
      <c r="J29" s="95"/>
      <c r="K29" s="41" t="s">
        <v>173</v>
      </c>
      <c r="L29" s="91"/>
      <c r="M29" s="41" t="s">
        <v>112</v>
      </c>
      <c r="N29" s="91"/>
      <c r="O29" s="34"/>
      <c r="P29" s="107"/>
      <c r="Q29" s="32">
        <f>ROUNDUP(Q28,2)</f>
        <v>0</v>
      </c>
    </row>
    <row r="30" spans="1:18" ht="15.75" thickTop="1" x14ac:dyDescent="0.25">
      <c r="A30" s="199" t="s">
        <v>33</v>
      </c>
      <c r="B30" s="200" t="s">
        <v>34</v>
      </c>
      <c r="C30" s="201">
        <f>J34</f>
        <v>0</v>
      </c>
      <c r="D30" s="202">
        <v>11816</v>
      </c>
      <c r="E30" s="199" t="s">
        <v>4</v>
      </c>
      <c r="F30" s="203">
        <f t="shared" si="1"/>
        <v>0</v>
      </c>
      <c r="I30" s="52" t="s">
        <v>103</v>
      </c>
      <c r="J30" s="95"/>
      <c r="M30" s="41" t="s">
        <v>165</v>
      </c>
      <c r="N30" s="96"/>
      <c r="O30" s="141"/>
      <c r="P30" s="37"/>
    </row>
    <row r="31" spans="1:18" x14ac:dyDescent="0.25">
      <c r="A31" s="7" t="s">
        <v>35</v>
      </c>
      <c r="B31" s="16" t="s">
        <v>195</v>
      </c>
      <c r="C31" s="79">
        <f>J35</f>
        <v>0</v>
      </c>
      <c r="D31" s="9">
        <v>8347</v>
      </c>
      <c r="E31" s="7" t="s">
        <v>4</v>
      </c>
      <c r="F31" s="23">
        <f t="shared" si="1"/>
        <v>0</v>
      </c>
      <c r="I31" s="52" t="s">
        <v>102</v>
      </c>
      <c r="J31" s="95"/>
      <c r="M31" s="41" t="s">
        <v>166</v>
      </c>
      <c r="N31" s="96"/>
      <c r="O31" s="141"/>
      <c r="P31" s="37"/>
    </row>
    <row r="32" spans="1:18" x14ac:dyDescent="0.25">
      <c r="A32" s="7" t="s">
        <v>36</v>
      </c>
      <c r="B32" s="16" t="s">
        <v>196</v>
      </c>
      <c r="C32" s="79">
        <f>J36</f>
        <v>0</v>
      </c>
      <c r="D32" s="9">
        <v>8852</v>
      </c>
      <c r="E32" s="7" t="s">
        <v>4</v>
      </c>
      <c r="F32" s="23">
        <f t="shared" si="1"/>
        <v>0</v>
      </c>
      <c r="I32" s="52" t="s">
        <v>90</v>
      </c>
      <c r="J32" s="95"/>
      <c r="M32" s="37"/>
    </row>
    <row r="33" spans="1:18" x14ac:dyDescent="0.25">
      <c r="A33" s="7" t="s">
        <v>37</v>
      </c>
      <c r="B33" s="16" t="s">
        <v>197</v>
      </c>
      <c r="C33" s="79">
        <f>J37</f>
        <v>0</v>
      </c>
      <c r="D33" s="9">
        <v>8622</v>
      </c>
      <c r="E33" s="7" t="s">
        <v>4</v>
      </c>
      <c r="F33" s="23">
        <f t="shared" si="1"/>
        <v>0</v>
      </c>
      <c r="I33" s="204" t="s">
        <v>104</v>
      </c>
      <c r="J33" s="205"/>
      <c r="M33" s="37"/>
    </row>
    <row r="34" spans="1:18" ht="15.75" thickBot="1" x14ac:dyDescent="0.3">
      <c r="A34" s="7" t="s">
        <v>38</v>
      </c>
      <c r="B34" s="8" t="s">
        <v>39</v>
      </c>
      <c r="C34" s="77">
        <f>J38</f>
        <v>0</v>
      </c>
      <c r="D34" s="9">
        <v>1042</v>
      </c>
      <c r="E34" s="7" t="s">
        <v>4</v>
      </c>
      <c r="F34" s="23">
        <f t="shared" si="1"/>
        <v>0</v>
      </c>
      <c r="I34" s="204" t="s">
        <v>105</v>
      </c>
      <c r="J34" s="205"/>
    </row>
    <row r="35" spans="1:18" ht="16.5" thickBot="1" x14ac:dyDescent="0.3">
      <c r="A35" s="1" t="s">
        <v>40</v>
      </c>
      <c r="B35" s="2"/>
      <c r="C35" s="2"/>
      <c r="D35" s="2"/>
      <c r="E35" s="2"/>
      <c r="F35" s="2"/>
      <c r="I35" s="52" t="s">
        <v>87</v>
      </c>
      <c r="J35" s="95"/>
    </row>
    <row r="36" spans="1:18" x14ac:dyDescent="0.25">
      <c r="A36" s="4" t="s">
        <v>41</v>
      </c>
      <c r="B36" s="5" t="s">
        <v>42</v>
      </c>
      <c r="C36" s="77">
        <f>L28</f>
        <v>0</v>
      </c>
      <c r="D36" s="6">
        <v>1159</v>
      </c>
      <c r="E36" s="4" t="s">
        <v>4</v>
      </c>
      <c r="F36" s="23">
        <f>C36*D36</f>
        <v>0</v>
      </c>
      <c r="I36" s="52" t="s">
        <v>89</v>
      </c>
      <c r="J36" s="95"/>
    </row>
    <row r="37" spans="1:18" ht="16.5" customHeight="1" thickBot="1" x14ac:dyDescent="0.3">
      <c r="A37" s="7" t="s">
        <v>43</v>
      </c>
      <c r="B37" s="8" t="s">
        <v>44</v>
      </c>
      <c r="C37" s="77">
        <f>L29</f>
        <v>0</v>
      </c>
      <c r="D37" s="9">
        <v>891</v>
      </c>
      <c r="E37" s="7" t="s">
        <v>4</v>
      </c>
      <c r="F37" s="23">
        <f>C37*D37</f>
        <v>0</v>
      </c>
      <c r="I37" s="52" t="s">
        <v>88</v>
      </c>
      <c r="J37" s="95"/>
    </row>
    <row r="38" spans="1:18" ht="16.5" thickBot="1" x14ac:dyDescent="0.3">
      <c r="A38" s="1" t="s">
        <v>45</v>
      </c>
      <c r="B38" s="2"/>
      <c r="C38" s="2"/>
      <c r="D38" s="2"/>
      <c r="E38" s="2"/>
      <c r="F38" s="2"/>
      <c r="I38" s="53" t="s">
        <v>91</v>
      </c>
      <c r="J38" s="95"/>
    </row>
    <row r="39" spans="1:18" ht="15.75" thickBot="1" x14ac:dyDescent="0.3">
      <c r="A39" s="4" t="s">
        <v>46</v>
      </c>
      <c r="B39" s="5" t="s">
        <v>47</v>
      </c>
      <c r="C39" s="77">
        <f>I43</f>
        <v>0</v>
      </c>
      <c r="D39" s="17">
        <v>54</v>
      </c>
      <c r="E39" s="4" t="s">
        <v>10</v>
      </c>
      <c r="F39" s="23">
        <f>C39*D39</f>
        <v>0</v>
      </c>
    </row>
    <row r="40" spans="1:18" ht="26.25" customHeight="1" thickBot="1" x14ac:dyDescent="0.3">
      <c r="A40" s="7" t="s">
        <v>48</v>
      </c>
      <c r="B40" s="8" t="s">
        <v>49</v>
      </c>
      <c r="C40" s="77">
        <f>J43</f>
        <v>0</v>
      </c>
      <c r="D40" s="9">
        <v>79</v>
      </c>
      <c r="E40" s="7" t="s">
        <v>10</v>
      </c>
      <c r="F40" s="23">
        <f t="shared" ref="F40:F45" si="3">C40*D40</f>
        <v>0</v>
      </c>
      <c r="I40" s="248" t="s">
        <v>107</v>
      </c>
      <c r="J40" s="248" t="s">
        <v>108</v>
      </c>
      <c r="K40" s="244" t="s">
        <v>178</v>
      </c>
      <c r="L40" s="245"/>
      <c r="M40" s="246"/>
      <c r="N40" s="244" t="s">
        <v>79</v>
      </c>
      <c r="O40" s="245"/>
      <c r="P40" s="246"/>
      <c r="Q40" s="248" t="s">
        <v>113</v>
      </c>
    </row>
    <row r="41" spans="1:18" ht="30.75" customHeight="1" thickBot="1" x14ac:dyDescent="0.3">
      <c r="A41" s="7" t="s">
        <v>177</v>
      </c>
      <c r="B41" s="8" t="s">
        <v>50</v>
      </c>
      <c r="C41" s="78">
        <f>M43</f>
        <v>0</v>
      </c>
      <c r="D41" s="9">
        <v>99</v>
      </c>
      <c r="E41" s="7" t="s">
        <v>51</v>
      </c>
      <c r="F41" s="23">
        <f t="shared" si="3"/>
        <v>0</v>
      </c>
      <c r="I41" s="249"/>
      <c r="J41" s="249"/>
      <c r="K41" s="57" t="s">
        <v>121</v>
      </c>
      <c r="L41" s="26" t="s">
        <v>129</v>
      </c>
      <c r="M41" s="58" t="s">
        <v>84</v>
      </c>
      <c r="N41" s="28" t="s">
        <v>121</v>
      </c>
      <c r="O41" s="26" t="s">
        <v>129</v>
      </c>
      <c r="P41" s="54" t="s">
        <v>84</v>
      </c>
      <c r="Q41" s="249"/>
    </row>
    <row r="42" spans="1:18" ht="15.75" thickBot="1" x14ac:dyDescent="0.3">
      <c r="A42" s="7" t="s">
        <v>52</v>
      </c>
      <c r="B42" s="8" t="s">
        <v>53</v>
      </c>
      <c r="C42" s="78">
        <f>P44</f>
        <v>0</v>
      </c>
      <c r="D42" s="9">
        <v>122</v>
      </c>
      <c r="E42" s="7" t="s">
        <v>51</v>
      </c>
      <c r="F42" s="23">
        <f t="shared" si="3"/>
        <v>0</v>
      </c>
      <c r="I42" s="97"/>
      <c r="J42" s="98"/>
      <c r="K42" s="118"/>
      <c r="L42" s="91"/>
      <c r="M42" s="35">
        <f>(K42*L42)/9</f>
        <v>0</v>
      </c>
      <c r="N42" s="119"/>
      <c r="O42" s="91"/>
      <c r="P42" s="42">
        <f>(N42*O42)/9</f>
        <v>0</v>
      </c>
      <c r="Q42" s="101"/>
    </row>
    <row r="43" spans="1:18" ht="27" thickTop="1" thickBot="1" x14ac:dyDescent="0.3">
      <c r="A43" s="7" t="s">
        <v>54</v>
      </c>
      <c r="B43" s="8" t="s">
        <v>55</v>
      </c>
      <c r="C43" s="78">
        <f>K53</f>
        <v>0</v>
      </c>
      <c r="D43" s="9">
        <v>94</v>
      </c>
      <c r="E43" s="7" t="s">
        <v>51</v>
      </c>
      <c r="F43" s="23">
        <f t="shared" si="3"/>
        <v>0</v>
      </c>
      <c r="H43" s="12"/>
      <c r="I43" s="36">
        <f>ROUNDUP(SUM(I42),2)</f>
        <v>0</v>
      </c>
      <c r="J43" s="36">
        <f>ROUNDUP(SUM(J42),2)</f>
        <v>0</v>
      </c>
      <c r="M43" s="32">
        <f>SUM(M42)</f>
        <v>0</v>
      </c>
      <c r="N43" s="119"/>
      <c r="O43" s="91"/>
      <c r="P43" s="43">
        <f>(N43*O43)/9</f>
        <v>0</v>
      </c>
      <c r="Q43" s="36">
        <f>Q42</f>
        <v>0</v>
      </c>
    </row>
    <row r="44" spans="1:18" ht="27" customHeight="1" thickTop="1" thickBot="1" x14ac:dyDescent="0.3">
      <c r="A44" s="126" t="s">
        <v>133</v>
      </c>
      <c r="B44" s="83" t="s">
        <v>134</v>
      </c>
      <c r="C44" s="82">
        <f>Q53</f>
        <v>0</v>
      </c>
      <c r="D44" s="84">
        <v>129</v>
      </c>
      <c r="E44" s="7" t="s">
        <v>51</v>
      </c>
      <c r="F44" s="23">
        <f t="shared" si="3"/>
        <v>0</v>
      </c>
      <c r="G44" s="12"/>
      <c r="P44" s="32">
        <f>ROUNDUP(SUM(P42:P43),2)</f>
        <v>0</v>
      </c>
    </row>
    <row r="45" spans="1:18" ht="27" thickTop="1" thickBot="1" x14ac:dyDescent="0.3">
      <c r="A45" s="81" t="s">
        <v>56</v>
      </c>
      <c r="B45" s="83" t="s">
        <v>57</v>
      </c>
      <c r="C45" s="82">
        <f>N53</f>
        <v>0</v>
      </c>
      <c r="D45" s="84">
        <v>49</v>
      </c>
      <c r="E45" s="7" t="s">
        <v>51</v>
      </c>
      <c r="F45" s="23">
        <f t="shared" si="3"/>
        <v>0</v>
      </c>
    </row>
    <row r="46" spans="1:18" ht="15.75" customHeight="1" thickBot="1" x14ac:dyDescent="0.3">
      <c r="A46" s="7" t="s">
        <v>58</v>
      </c>
      <c r="B46" s="16" t="s">
        <v>59</v>
      </c>
      <c r="C46" s="82">
        <f>L59</f>
        <v>0</v>
      </c>
      <c r="D46" s="9"/>
      <c r="E46" s="7" t="s">
        <v>176</v>
      </c>
      <c r="F46" s="24">
        <f>C46</f>
        <v>0</v>
      </c>
      <c r="H46" s="3"/>
      <c r="I46" s="239" t="s">
        <v>77</v>
      </c>
      <c r="J46" s="247"/>
      <c r="K46" s="240"/>
      <c r="L46" s="239" t="s">
        <v>78</v>
      </c>
      <c r="M46" s="247"/>
      <c r="N46" s="240"/>
      <c r="O46" s="239" t="s">
        <v>130</v>
      </c>
      <c r="P46" s="247"/>
      <c r="Q46" s="240"/>
    </row>
    <row r="47" spans="1:18" ht="22.5" customHeight="1" thickBot="1" x14ac:dyDescent="0.3">
      <c r="A47" s="7" t="s">
        <v>198</v>
      </c>
      <c r="B47" s="8" t="s">
        <v>181</v>
      </c>
      <c r="C47" s="77">
        <f>Q43</f>
        <v>0</v>
      </c>
      <c r="D47" s="9">
        <v>6758</v>
      </c>
      <c r="E47" s="18" t="s">
        <v>4</v>
      </c>
      <c r="F47" s="24">
        <f>C47*D47</f>
        <v>0</v>
      </c>
      <c r="G47" s="3"/>
      <c r="H47" s="3"/>
      <c r="I47" s="60" t="s">
        <v>121</v>
      </c>
      <c r="J47" s="60" t="s">
        <v>129</v>
      </c>
      <c r="K47" s="29" t="s">
        <v>84</v>
      </c>
      <c r="L47" s="28" t="s">
        <v>121</v>
      </c>
      <c r="M47" s="26" t="s">
        <v>129</v>
      </c>
      <c r="N47" s="26" t="s">
        <v>84</v>
      </c>
      <c r="O47" s="55" t="s">
        <v>121</v>
      </c>
      <c r="P47" s="56" t="s">
        <v>129</v>
      </c>
      <c r="Q47" s="26" t="s">
        <v>84</v>
      </c>
    </row>
    <row r="48" spans="1:18" ht="16.5" thickBot="1" x14ac:dyDescent="0.3">
      <c r="A48" s="1" t="s">
        <v>60</v>
      </c>
      <c r="B48" s="2"/>
      <c r="C48" s="2"/>
      <c r="D48" s="2"/>
      <c r="E48" s="2"/>
      <c r="F48" s="2"/>
      <c r="G48" s="3"/>
      <c r="H48" s="122" t="s">
        <v>132</v>
      </c>
      <c r="I48" s="91"/>
      <c r="J48" s="91"/>
      <c r="K48" s="109">
        <f>(I48*J48)/9</f>
        <v>0</v>
      </c>
      <c r="L48" s="119"/>
      <c r="M48" s="91"/>
      <c r="N48" s="109">
        <f>(L48*M48)/9</f>
        <v>0</v>
      </c>
      <c r="O48" s="120"/>
      <c r="P48" s="91"/>
      <c r="Q48" s="33">
        <f>(O48*P48)/9</f>
        <v>0</v>
      </c>
      <c r="R48" s="25"/>
    </row>
    <row r="49" spans="1:18" x14ac:dyDescent="0.25">
      <c r="A49" s="4" t="s">
        <v>61</v>
      </c>
      <c r="B49" s="5" t="s">
        <v>62</v>
      </c>
      <c r="C49" s="129">
        <f>IF(J4&lt;=0,0,1)</f>
        <v>0</v>
      </c>
      <c r="D49" s="210">
        <v>5000</v>
      </c>
      <c r="E49" s="4" t="s">
        <v>63</v>
      </c>
      <c r="F49" s="23">
        <f>C49*D49</f>
        <v>0</v>
      </c>
      <c r="H49" s="122" t="s">
        <v>131</v>
      </c>
      <c r="I49" s="91"/>
      <c r="J49" s="111">
        <v>3.5</v>
      </c>
      <c r="K49" s="108">
        <f>(I49*J49)/9</f>
        <v>0</v>
      </c>
      <c r="L49" s="119"/>
      <c r="M49" s="124">
        <v>4.5</v>
      </c>
      <c r="N49" s="108">
        <f>(L49*M49)/9</f>
        <v>0</v>
      </c>
      <c r="O49" s="92"/>
      <c r="P49" s="111">
        <v>4</v>
      </c>
      <c r="Q49" s="33">
        <f t="shared" ref="Q49:Q52" si="4">(O49*P49)/9</f>
        <v>0</v>
      </c>
      <c r="R49" s="25"/>
    </row>
    <row r="50" spans="1:18" ht="15.75" thickBot="1" x14ac:dyDescent="0.3">
      <c r="A50" s="7" t="s">
        <v>64</v>
      </c>
      <c r="B50" s="8" t="s">
        <v>65</v>
      </c>
      <c r="C50" s="129">
        <f>IF(J4&lt;=0,0,1)</f>
        <v>0</v>
      </c>
      <c r="D50" s="210">
        <v>2000</v>
      </c>
      <c r="E50" s="7" t="s">
        <v>63</v>
      </c>
      <c r="F50" s="23">
        <f>C50*D50</f>
        <v>0</v>
      </c>
      <c r="H50" s="122" t="s">
        <v>85</v>
      </c>
      <c r="I50" s="91"/>
      <c r="J50" s="125">
        <v>4</v>
      </c>
      <c r="K50" s="33">
        <f>(I50*J50)/9</f>
        <v>0</v>
      </c>
      <c r="L50" s="92"/>
      <c r="M50" s="112">
        <v>5</v>
      </c>
      <c r="N50" s="33">
        <f>(L50*M50)/9</f>
        <v>0</v>
      </c>
      <c r="O50" s="92"/>
      <c r="P50" s="125">
        <v>4.5</v>
      </c>
      <c r="Q50" s="33">
        <f t="shared" si="4"/>
        <v>0</v>
      </c>
      <c r="R50" s="25"/>
    </row>
    <row r="51" spans="1:18" ht="16.5" thickBot="1" x14ac:dyDescent="0.3">
      <c r="A51" s="1" t="s">
        <v>164</v>
      </c>
      <c r="B51" s="2"/>
      <c r="C51" s="2"/>
      <c r="D51" s="2"/>
      <c r="E51" s="2"/>
      <c r="F51" s="2"/>
      <c r="H51" s="128" t="s">
        <v>140</v>
      </c>
      <c r="I51" s="91"/>
      <c r="J51" s="91"/>
      <c r="K51" s="33">
        <f>(I51*J51)/9</f>
        <v>0</v>
      </c>
      <c r="L51" s="92"/>
      <c r="M51" s="91"/>
      <c r="N51" s="33">
        <f>(L51*M51)/9</f>
        <v>0</v>
      </c>
      <c r="O51" s="92"/>
      <c r="P51" s="91"/>
      <c r="Q51" s="33">
        <f t="shared" si="4"/>
        <v>0</v>
      </c>
      <c r="R51" s="25"/>
    </row>
    <row r="52" spans="1:18" ht="15.75" thickBot="1" x14ac:dyDescent="0.3">
      <c r="A52" s="7" t="s">
        <v>201</v>
      </c>
      <c r="B52" s="8" t="s">
        <v>200</v>
      </c>
      <c r="C52" s="78">
        <f>Q29</f>
        <v>0</v>
      </c>
      <c r="D52" s="9">
        <v>23</v>
      </c>
      <c r="E52" s="7" t="s">
        <v>51</v>
      </c>
      <c r="F52" s="23">
        <f t="shared" ref="F52:F56" si="5">C52*D52</f>
        <v>0</v>
      </c>
      <c r="H52" s="128"/>
      <c r="I52" s="91"/>
      <c r="J52" s="91"/>
      <c r="K52" s="33">
        <f>(I52*J52)/9</f>
        <v>0</v>
      </c>
      <c r="L52" s="92"/>
      <c r="M52" s="91"/>
      <c r="N52" s="33">
        <f>(L52*M52)/9</f>
        <v>0</v>
      </c>
      <c r="O52" s="92"/>
      <c r="P52" s="91"/>
      <c r="Q52" s="123">
        <f t="shared" si="4"/>
        <v>0</v>
      </c>
    </row>
    <row r="53" spans="1:18" ht="16.5" thickTop="1" thickBot="1" x14ac:dyDescent="0.3">
      <c r="A53" s="7" t="s">
        <v>168</v>
      </c>
      <c r="B53" s="8" t="s">
        <v>169</v>
      </c>
      <c r="C53" s="78">
        <f>N31</f>
        <v>0</v>
      </c>
      <c r="D53" s="9">
        <v>60</v>
      </c>
      <c r="E53" s="7" t="s">
        <v>2</v>
      </c>
      <c r="F53" s="23">
        <f t="shared" si="5"/>
        <v>0</v>
      </c>
      <c r="I53" s="67"/>
      <c r="K53" s="32">
        <f>SUM(K48:K52)</f>
        <v>0</v>
      </c>
      <c r="N53" s="32">
        <f>SUM(N48:N52)</f>
        <v>0</v>
      </c>
      <c r="O53" s="34"/>
      <c r="P53" s="107"/>
      <c r="Q53" s="32">
        <f>SUM(Q48:Q52)</f>
        <v>0</v>
      </c>
    </row>
    <row r="54" spans="1:18" ht="15.75" thickTop="1" x14ac:dyDescent="0.25">
      <c r="A54" s="7" t="s">
        <v>199</v>
      </c>
      <c r="B54" s="8" t="s">
        <v>66</v>
      </c>
      <c r="C54" s="77">
        <f>N29</f>
        <v>0</v>
      </c>
      <c r="D54" s="9">
        <v>500</v>
      </c>
      <c r="E54" s="7" t="s">
        <v>4</v>
      </c>
      <c r="F54" s="23">
        <f t="shared" si="5"/>
        <v>0</v>
      </c>
      <c r="I54" s="103"/>
      <c r="J54" s="103"/>
      <c r="K54" s="103"/>
      <c r="L54" s="103"/>
      <c r="M54" s="103"/>
      <c r="O54" s="103"/>
      <c r="P54" s="103"/>
      <c r="Q54" s="103"/>
    </row>
    <row r="55" spans="1:18" ht="18" thickBot="1" x14ac:dyDescent="0.35">
      <c r="A55" s="7" t="s">
        <v>170</v>
      </c>
      <c r="B55" s="8" t="s">
        <v>171</v>
      </c>
      <c r="C55" s="77">
        <f>N30</f>
        <v>0</v>
      </c>
      <c r="D55" s="9">
        <v>109</v>
      </c>
      <c r="E55" s="7" t="s">
        <v>2</v>
      </c>
      <c r="F55" s="23">
        <f t="shared" si="5"/>
        <v>0</v>
      </c>
      <c r="G55" s="37"/>
      <c r="I55" s="62" t="s">
        <v>137</v>
      </c>
      <c r="J55" s="62"/>
      <c r="K55" s="62"/>
      <c r="L55" s="62"/>
      <c r="M55" s="99"/>
    </row>
    <row r="56" spans="1:18" ht="15.75" thickBot="1" x14ac:dyDescent="0.3">
      <c r="A56" s="7" t="s">
        <v>156</v>
      </c>
      <c r="B56" s="8" t="s">
        <v>157</v>
      </c>
      <c r="C56" s="78">
        <f>O23</f>
        <v>0</v>
      </c>
      <c r="D56" s="211">
        <v>50</v>
      </c>
      <c r="E56" s="7" t="s">
        <v>2</v>
      </c>
      <c r="F56" s="23">
        <f t="shared" si="5"/>
        <v>0</v>
      </c>
      <c r="I56" s="236" t="s">
        <v>80</v>
      </c>
      <c r="J56" s="237"/>
      <c r="K56" s="237"/>
      <c r="L56" s="238"/>
      <c r="M56" s="99"/>
    </row>
    <row r="57" spans="1:18" ht="16.5" thickTop="1" thickBot="1" x14ac:dyDescent="0.3">
      <c r="C57" s="19"/>
      <c r="E57" s="20" t="s">
        <v>67</v>
      </c>
      <c r="F57" s="40">
        <f>SUM(F7:F8,F10:F16,F18:F21,F23:F34,F36:F37,F39:F47,F49:F50,F52:F56)</f>
        <v>0</v>
      </c>
      <c r="H57" s="99"/>
      <c r="I57" s="54" t="s">
        <v>106</v>
      </c>
      <c r="J57" s="26" t="s">
        <v>81</v>
      </c>
      <c r="K57" s="61" t="s">
        <v>82</v>
      </c>
      <c r="L57" s="61" t="s">
        <v>83</v>
      </c>
      <c r="M57" s="99"/>
      <c r="N57" s="99"/>
      <c r="O57" s="99"/>
      <c r="P57" s="99"/>
      <c r="Q57" s="99"/>
    </row>
    <row r="58" spans="1:18" ht="15.75" thickBot="1" x14ac:dyDescent="0.3">
      <c r="F58" s="37"/>
      <c r="H58" s="99"/>
      <c r="I58" s="121"/>
      <c r="J58" s="21">
        <v>10</v>
      </c>
      <c r="K58" s="38">
        <v>240</v>
      </c>
      <c r="L58" s="39">
        <f>I58*J58*K58</f>
        <v>0</v>
      </c>
      <c r="M58" s="99"/>
      <c r="N58" s="99"/>
      <c r="O58" s="99"/>
      <c r="P58" s="99"/>
      <c r="Q58" s="99"/>
    </row>
    <row r="59" spans="1:18" ht="16.5" thickTop="1" thickBot="1" x14ac:dyDescent="0.3">
      <c r="G59" s="99"/>
      <c r="H59" s="99"/>
      <c r="L59" s="40">
        <f>L58</f>
        <v>0</v>
      </c>
      <c r="M59" s="99"/>
      <c r="N59" s="99"/>
      <c r="O59" s="99"/>
      <c r="P59" s="99"/>
      <c r="Q59" s="99"/>
    </row>
    <row r="60" spans="1:18" s="132" customFormat="1" ht="15.75" thickTop="1" x14ac:dyDescent="0.25">
      <c r="A60"/>
      <c r="B60"/>
      <c r="C60"/>
      <c r="D60"/>
      <c r="E60"/>
      <c r="F60"/>
      <c r="G60" s="99"/>
    </row>
    <row r="61" spans="1:18" ht="18.75" x14ac:dyDescent="0.3">
      <c r="A61" s="99"/>
      <c r="B61" s="99"/>
      <c r="C61" s="99"/>
      <c r="D61" s="99"/>
      <c r="E61" s="99"/>
      <c r="F61" s="99"/>
      <c r="G61" s="99"/>
      <c r="H61" s="132"/>
      <c r="I61" s="158" t="s">
        <v>175</v>
      </c>
      <c r="J61" s="132"/>
      <c r="K61" s="132"/>
      <c r="L61" s="132"/>
      <c r="M61" s="132"/>
      <c r="N61" s="132"/>
      <c r="O61" s="132"/>
      <c r="P61" s="132"/>
      <c r="Q61" s="132"/>
    </row>
    <row r="62" spans="1:18" ht="15.75" thickBot="1" x14ac:dyDescent="0.3">
      <c r="A62" s="99"/>
      <c r="B62" s="99"/>
      <c r="C62" s="99"/>
      <c r="D62" s="99"/>
      <c r="E62" s="99"/>
      <c r="F62" s="99"/>
      <c r="G62" s="132"/>
      <c r="H62" s="99"/>
      <c r="I62" s="160"/>
      <c r="J62" s="172"/>
      <c r="K62" s="169"/>
      <c r="L62" s="172"/>
      <c r="M62" s="149"/>
      <c r="N62" s="172"/>
      <c r="O62" s="177"/>
      <c r="P62" s="177"/>
      <c r="Q62" s="178"/>
    </row>
    <row r="63" spans="1:18" ht="16.5" thickTop="1" thickBot="1" x14ac:dyDescent="0.3">
      <c r="A63" s="99"/>
      <c r="B63" s="99"/>
      <c r="C63" s="99"/>
      <c r="D63" s="99"/>
      <c r="E63" s="99"/>
      <c r="F63" s="99"/>
      <c r="G63" s="132"/>
      <c r="H63" s="99"/>
      <c r="I63" s="162"/>
      <c r="J63" s="163"/>
      <c r="K63" s="164"/>
      <c r="L63" s="175"/>
      <c r="M63" s="171"/>
      <c r="N63" s="171"/>
      <c r="O63" s="170"/>
      <c r="P63" s="171"/>
      <c r="Q63" s="176"/>
    </row>
    <row r="64" spans="1:18" ht="16.5" thickTop="1" thickBot="1" x14ac:dyDescent="0.3">
      <c r="A64" s="132"/>
      <c r="B64" s="132"/>
      <c r="C64" s="132"/>
      <c r="D64" s="132"/>
      <c r="E64" s="132"/>
      <c r="F64" s="132"/>
      <c r="G64" s="99"/>
      <c r="H64" s="150"/>
      <c r="I64" s="165"/>
      <c r="J64" s="170"/>
      <c r="K64" s="170"/>
      <c r="L64" s="171"/>
      <c r="M64" s="159"/>
      <c r="N64" s="170"/>
      <c r="O64" s="171"/>
      <c r="P64" s="159"/>
      <c r="Q64" s="179"/>
    </row>
    <row r="65" spans="1:17" ht="20.25" thickTop="1" thickBot="1" x14ac:dyDescent="0.35">
      <c r="A65" s="131"/>
      <c r="B65" s="132"/>
      <c r="C65" s="132"/>
      <c r="D65" s="132"/>
      <c r="E65" s="132"/>
      <c r="F65" s="132"/>
      <c r="G65" s="99"/>
      <c r="H65" s="150"/>
      <c r="I65" s="174"/>
      <c r="J65" s="171"/>
      <c r="K65" s="100"/>
      <c r="L65" s="170"/>
      <c r="M65" s="171"/>
      <c r="N65" s="175"/>
      <c r="O65" s="171"/>
      <c r="P65" s="100"/>
      <c r="Q65" s="187"/>
    </row>
    <row r="66" spans="1:17" ht="16.5" thickTop="1" thickBot="1" x14ac:dyDescent="0.3">
      <c r="A66" s="99"/>
      <c r="B66" s="99"/>
      <c r="C66" s="99"/>
      <c r="D66" s="99"/>
      <c r="E66" s="99"/>
      <c r="F66" s="99"/>
      <c r="G66" s="99"/>
      <c r="H66" s="150"/>
      <c r="I66" s="174"/>
      <c r="J66" s="164"/>
      <c r="K66" s="171"/>
      <c r="L66" s="171"/>
      <c r="M66" s="174"/>
      <c r="N66" s="165"/>
      <c r="O66" s="171"/>
      <c r="P66" s="171"/>
      <c r="Q66" s="179"/>
    </row>
    <row r="67" spans="1:17" ht="16.5" thickTop="1" thickBot="1" x14ac:dyDescent="0.3">
      <c r="A67" s="99"/>
      <c r="B67" s="99"/>
      <c r="C67" s="99"/>
      <c r="D67" s="99"/>
      <c r="E67" s="99"/>
      <c r="F67" s="99"/>
      <c r="G67" s="99"/>
      <c r="H67" s="150"/>
      <c r="I67" s="174"/>
      <c r="J67" s="171"/>
      <c r="K67" s="171"/>
      <c r="L67" s="171"/>
      <c r="M67" s="184"/>
      <c r="N67" s="185"/>
      <c r="O67" s="181"/>
      <c r="P67" s="167"/>
      <c r="Q67" s="179"/>
    </row>
    <row r="68" spans="1:17" ht="16.5" thickTop="1" thickBot="1" x14ac:dyDescent="0.3">
      <c r="A68" s="99"/>
      <c r="B68" s="99"/>
      <c r="C68" s="99"/>
      <c r="D68" s="99"/>
      <c r="E68" s="99"/>
      <c r="F68" s="99"/>
      <c r="G68" s="99"/>
      <c r="H68" s="150"/>
      <c r="I68" s="174"/>
      <c r="J68" s="171"/>
      <c r="K68" s="100"/>
      <c r="L68" s="171"/>
      <c r="M68" s="183"/>
      <c r="N68" s="185"/>
      <c r="O68" s="180"/>
      <c r="P68" s="100"/>
      <c r="Q68" s="179"/>
    </row>
    <row r="69" spans="1:17" ht="16.5" thickTop="1" thickBot="1" x14ac:dyDescent="0.3">
      <c r="A69" s="99"/>
      <c r="B69" s="99"/>
      <c r="C69" s="99"/>
      <c r="D69" s="99"/>
      <c r="E69" s="99"/>
      <c r="F69" s="99"/>
      <c r="G69" s="99"/>
      <c r="H69" s="150"/>
      <c r="I69" s="174"/>
      <c r="J69" s="170"/>
      <c r="K69" s="171"/>
      <c r="L69" s="171"/>
      <c r="M69" s="100"/>
      <c r="N69" s="171"/>
      <c r="O69" s="171"/>
      <c r="P69" s="171"/>
      <c r="Q69" s="188"/>
    </row>
    <row r="70" spans="1:17" ht="16.5" thickTop="1" thickBot="1" x14ac:dyDescent="0.3">
      <c r="A70" s="99"/>
      <c r="B70" s="99"/>
      <c r="C70" s="99"/>
      <c r="D70" s="99"/>
      <c r="E70" s="99"/>
      <c r="F70" s="99"/>
      <c r="G70" s="99"/>
      <c r="H70" s="150"/>
      <c r="I70" s="166"/>
      <c r="J70" s="171"/>
      <c r="K70" s="159"/>
      <c r="L70" s="170"/>
      <c r="M70" s="171"/>
      <c r="N70" s="174"/>
      <c r="O70" s="171"/>
      <c r="P70" s="100"/>
      <c r="Q70" s="188"/>
    </row>
    <row r="71" spans="1:17" ht="16.5" thickTop="1" thickBot="1" x14ac:dyDescent="0.3">
      <c r="A71" s="99"/>
      <c r="B71" s="99"/>
      <c r="C71" s="99"/>
      <c r="D71" s="99"/>
      <c r="E71" s="99"/>
      <c r="F71" s="99"/>
      <c r="G71" s="99"/>
      <c r="H71" s="150"/>
      <c r="I71" s="174"/>
      <c r="J71" s="171"/>
      <c r="K71" s="170"/>
      <c r="L71" s="171"/>
      <c r="M71" s="159"/>
      <c r="N71" s="171"/>
      <c r="O71" s="174"/>
      <c r="P71" s="159"/>
      <c r="Q71" s="179"/>
    </row>
    <row r="72" spans="1:17" ht="16.5" thickTop="1" thickBot="1" x14ac:dyDescent="0.3">
      <c r="A72" s="99"/>
      <c r="B72" s="99"/>
      <c r="C72" s="99"/>
      <c r="D72" s="99"/>
      <c r="E72" s="99"/>
      <c r="F72" s="99"/>
      <c r="G72" s="99"/>
      <c r="H72" s="150"/>
      <c r="I72" s="166"/>
      <c r="J72" s="171"/>
      <c r="K72" s="100"/>
      <c r="L72" s="171"/>
      <c r="M72" s="100"/>
      <c r="N72" s="171"/>
      <c r="O72" s="100"/>
      <c r="P72" s="171"/>
      <c r="Q72" s="179"/>
    </row>
    <row r="73" spans="1:17" ht="16.5" thickTop="1" thickBot="1" x14ac:dyDescent="0.3">
      <c r="A73" s="99"/>
      <c r="B73" s="99"/>
      <c r="C73" s="99"/>
      <c r="D73" s="99"/>
      <c r="E73" s="99"/>
      <c r="F73" s="99"/>
      <c r="G73" s="99"/>
      <c r="H73" s="150"/>
      <c r="I73" s="174"/>
      <c r="J73" s="159"/>
      <c r="K73" s="170"/>
      <c r="L73" s="171"/>
      <c r="M73" s="159"/>
      <c r="N73" s="171"/>
      <c r="O73" s="171"/>
      <c r="P73" s="174"/>
      <c r="Q73" s="179"/>
    </row>
    <row r="74" spans="1:17" ht="16.5" thickTop="1" thickBot="1" x14ac:dyDescent="0.3">
      <c r="A74" s="99"/>
      <c r="B74" s="99"/>
      <c r="C74" s="99"/>
      <c r="D74" s="99"/>
      <c r="E74" s="99"/>
      <c r="F74" s="99"/>
      <c r="G74" s="99"/>
      <c r="H74" s="99"/>
      <c r="I74" s="173"/>
      <c r="J74" s="171"/>
      <c r="K74" s="168"/>
      <c r="L74" s="171"/>
      <c r="M74" s="168"/>
      <c r="N74" s="171"/>
      <c r="O74" s="168"/>
      <c r="P74" s="171"/>
      <c r="Q74" s="179"/>
    </row>
    <row r="75" spans="1:17" ht="15.75" thickTop="1" x14ac:dyDescent="0.25">
      <c r="A75" s="99"/>
      <c r="B75" s="99"/>
      <c r="C75" s="99"/>
      <c r="D75" s="99"/>
      <c r="E75" s="99"/>
      <c r="F75" s="99"/>
      <c r="G75" s="99"/>
      <c r="H75" s="99"/>
      <c r="I75" s="161"/>
      <c r="J75" s="151"/>
      <c r="K75" s="186"/>
      <c r="L75" s="182"/>
      <c r="M75" s="151"/>
      <c r="N75" s="182"/>
      <c r="O75" s="182"/>
      <c r="P75" s="182"/>
      <c r="Q75" s="152"/>
    </row>
    <row r="76" spans="1:17" x14ac:dyDescent="0.25">
      <c r="A76" s="99"/>
      <c r="B76" s="99"/>
      <c r="C76" s="99"/>
      <c r="D76" s="99"/>
      <c r="E76" s="99"/>
      <c r="F76" s="99"/>
      <c r="G76" s="99"/>
    </row>
    <row r="77" spans="1:17" x14ac:dyDescent="0.25">
      <c r="A77" s="99"/>
      <c r="B77" s="99"/>
      <c r="C77" s="99"/>
      <c r="D77" s="99"/>
      <c r="E77" s="99"/>
      <c r="F77" s="99"/>
      <c r="G77" s="99"/>
    </row>
    <row r="78" spans="1:17" x14ac:dyDescent="0.25">
      <c r="A78" s="99"/>
      <c r="B78" s="99"/>
      <c r="C78" s="99"/>
      <c r="D78" s="99"/>
      <c r="E78" s="99"/>
      <c r="F78" s="99"/>
    </row>
    <row r="79" spans="1:17" x14ac:dyDescent="0.25">
      <c r="A79" s="99"/>
      <c r="B79" s="99"/>
      <c r="C79" s="99"/>
      <c r="D79" s="99"/>
      <c r="E79" s="99"/>
      <c r="F79" s="99"/>
    </row>
  </sheetData>
  <mergeCells count="22">
    <mergeCell ref="I46:K46"/>
    <mergeCell ref="L46:N46"/>
    <mergeCell ref="O46:Q46"/>
    <mergeCell ref="I56:L56"/>
    <mergeCell ref="I26:J26"/>
    <mergeCell ref="K26:L26"/>
    <mergeCell ref="M26:N26"/>
    <mergeCell ref="O26:Q26"/>
    <mergeCell ref="I40:I41"/>
    <mergeCell ref="J40:J41"/>
    <mergeCell ref="K40:M40"/>
    <mergeCell ref="N40:P40"/>
    <mergeCell ref="Q40:Q41"/>
    <mergeCell ref="P20:Q20"/>
    <mergeCell ref="J15:J16"/>
    <mergeCell ref="L20:M20"/>
    <mergeCell ref="B1:I1"/>
    <mergeCell ref="I6:J6"/>
    <mergeCell ref="K6:O6"/>
    <mergeCell ref="I15:I16"/>
    <mergeCell ref="I20:J20"/>
    <mergeCell ref="N20:O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Target GSI Costs</vt:lpstr>
      <vt:lpstr>Totals</vt:lpstr>
      <vt:lpstr>Trench #1</vt:lpstr>
      <vt:lpstr>Trench #2</vt:lpstr>
      <vt:lpstr>Trench #3</vt:lpstr>
      <vt:lpstr>Trench #4</vt:lpstr>
      <vt:lpstr>Trench #5</vt:lpstr>
      <vt:lpstr>Trench #6</vt:lpstr>
      <vt:lpstr>Trench #7</vt:lpstr>
      <vt:lpstr>Trench #8</vt:lpstr>
      <vt:lpstr>Trench #9</vt:lpstr>
      <vt:lpstr>Trench #10</vt:lpstr>
      <vt:lpstr>Trench #11</vt:lpstr>
      <vt:lpstr>Trench #12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Olmedo</dc:creator>
  <cp:lastModifiedBy>Khadija Tadimi</cp:lastModifiedBy>
  <dcterms:created xsi:type="dcterms:W3CDTF">2017-08-08T14:07:43Z</dcterms:created>
  <dcterms:modified xsi:type="dcterms:W3CDTF">2019-01-02T15:24:09Z</dcterms:modified>
</cp:coreProperties>
</file>